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915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інфо_1'!$A$1:$O$67</definedName>
    <definedName name="_xlnm.Print_Area" localSheetId="11">'6.2. Інша інфо_2'!$A$1:$AF$84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капіт'!$A$1:$H$18</definedName>
    <definedName name="_xlnm.Print_Area" localSheetId="3">'ІІ. Розр. з бюджетом'!$A$1:$H$49</definedName>
    <definedName name="_xlnm.Print_Area" localSheetId="5">'ІІІ. Рух грош. коштів'!$A$1:$H$72</definedName>
    <definedName name="_xlnm.Print_Area" localSheetId="0">'Осн. фін. пок.'!$A$1:$H$132</definedName>
    <definedName name="_xlnm.Print_Area" localSheetId="8">'Розшифровка до капівидатків'!$A$1:$G$72</definedName>
    <definedName name="_xlnm.Print_Area" localSheetId="6">'Розшифровка до Руху'!$A$1:$G$100</definedName>
    <definedName name="_xlnm.Print_Area" localSheetId="13">'Розшифровка до Статутного'!$A$1:$G$16</definedName>
    <definedName name="_xlnm.Print_Area" localSheetId="4">'Розшифровка з розр з бюджет'!$A$1:$G$28</definedName>
    <definedName name="_xlnm.Print_Area" localSheetId="2">'Розшифровка фінрезультати'!$A$1:$G$75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74" i="22"/>
  <c r="F74"/>
  <c r="F21" i="18"/>
  <c r="G97" i="22"/>
  <c r="F97"/>
  <c r="D85" l="1"/>
  <c r="E85"/>
  <c r="C85"/>
  <c r="H48" i="18" l="1"/>
  <c r="H66"/>
  <c r="G66"/>
  <c r="H63"/>
  <c r="G63"/>
  <c r="H62"/>
  <c r="G62"/>
  <c r="H61"/>
  <c r="G61"/>
  <c r="G60"/>
  <c r="G56"/>
  <c r="H50"/>
  <c r="G50"/>
  <c r="H47"/>
  <c r="G47"/>
  <c r="H24"/>
  <c r="G24"/>
  <c r="H49"/>
  <c r="G49"/>
  <c r="G48"/>
  <c r="H46"/>
  <c r="G46"/>
  <c r="H30"/>
  <c r="G30"/>
  <c r="H16"/>
  <c r="G16"/>
  <c r="D114" i="14"/>
  <c r="D115"/>
  <c r="D116"/>
  <c r="D111"/>
  <c r="D110"/>
  <c r="D121"/>
  <c r="D120"/>
  <c r="D119"/>
  <c r="O35" i="10"/>
  <c r="N35"/>
  <c r="M35"/>
  <c r="L35"/>
  <c r="K35"/>
  <c r="J35"/>
  <c r="G96" i="22"/>
  <c r="F96"/>
  <c r="E95"/>
  <c r="G86"/>
  <c r="F86"/>
  <c r="G81"/>
  <c r="F83"/>
  <c r="F82"/>
  <c r="F81"/>
  <c r="E80"/>
  <c r="F79"/>
  <c r="F78"/>
  <c r="E75"/>
  <c r="G55"/>
  <c r="G54"/>
  <c r="G53"/>
  <c r="G52"/>
  <c r="G51"/>
  <c r="G39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5"/>
  <c r="F39"/>
  <c r="E33"/>
  <c r="F24"/>
  <c r="F23"/>
  <c r="F22"/>
  <c r="F21"/>
  <c r="G20"/>
  <c r="F20"/>
  <c r="G15"/>
  <c r="G14"/>
  <c r="G13"/>
  <c r="F14"/>
  <c r="F13"/>
  <c r="F12"/>
  <c r="E19"/>
  <c r="E11"/>
  <c r="U67" i="9" l="1"/>
  <c r="AD66"/>
  <c r="AD65"/>
  <c r="AE65" s="1"/>
  <c r="AD63"/>
  <c r="AD62"/>
  <c r="AE62" s="1"/>
  <c r="AD60"/>
  <c r="AD59"/>
  <c r="AD58"/>
  <c r="AD56"/>
  <c r="AD55"/>
  <c r="AD54"/>
  <c r="AD52"/>
  <c r="AD51"/>
  <c r="AE51" s="1"/>
  <c r="AD50"/>
  <c r="AD49"/>
  <c r="AD48"/>
  <c r="AD47"/>
  <c r="AE47" s="1"/>
  <c r="AD46"/>
  <c r="AD45"/>
  <c r="AD44"/>
  <c r="AD43"/>
  <c r="AE43" s="1"/>
  <c r="AD42"/>
  <c r="AD41"/>
  <c r="AD40"/>
  <c r="AD39"/>
  <c r="AE39" s="1"/>
  <c r="AD38"/>
  <c r="AD37"/>
  <c r="AD36"/>
  <c r="AD35"/>
  <c r="AE35" s="1"/>
  <c r="AD34"/>
  <c r="AD33"/>
  <c r="AD32"/>
  <c r="AD31"/>
  <c r="AE31" s="1"/>
  <c r="AD30"/>
  <c r="AD29"/>
  <c r="AF29" s="1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E32" s="1"/>
  <c r="AC31"/>
  <c r="AC30"/>
  <c r="AC29"/>
  <c r="O48"/>
  <c r="O47"/>
  <c r="O46"/>
  <c r="O45"/>
  <c r="O44"/>
  <c r="O43"/>
  <c r="O42"/>
  <c r="O41"/>
  <c r="N28"/>
  <c r="N67" s="1"/>
  <c r="P62"/>
  <c r="O62"/>
  <c r="M61"/>
  <c r="M67" s="1"/>
  <c r="W66"/>
  <c r="W65"/>
  <c r="V64"/>
  <c r="W64" s="1"/>
  <c r="W63"/>
  <c r="V61"/>
  <c r="W61" s="1"/>
  <c r="W60"/>
  <c r="W59"/>
  <c r="W58"/>
  <c r="V57"/>
  <c r="W57" s="1"/>
  <c r="X54"/>
  <c r="W54"/>
  <c r="W55"/>
  <c r="V53"/>
  <c r="X53" s="1"/>
  <c r="U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X34"/>
  <c r="V28"/>
  <c r="W33"/>
  <c r="X33"/>
  <c r="U28"/>
  <c r="AC28" s="1"/>
  <c r="X32"/>
  <c r="W32"/>
  <c r="X31"/>
  <c r="W31"/>
  <c r="X30"/>
  <c r="W30"/>
  <c r="X29"/>
  <c r="W29"/>
  <c r="AF32" l="1"/>
  <c r="AE36"/>
  <c r="AE40"/>
  <c r="AE44"/>
  <c r="AE48"/>
  <c r="AE52"/>
  <c r="AE58"/>
  <c r="AE63"/>
  <c r="AE29"/>
  <c r="AE33"/>
  <c r="AE37"/>
  <c r="AE41"/>
  <c r="AE45"/>
  <c r="AE49"/>
  <c r="AF54"/>
  <c r="AE59"/>
  <c r="AF31"/>
  <c r="AC67"/>
  <c r="AF30"/>
  <c r="AE34"/>
  <c r="AE38"/>
  <c r="AE42"/>
  <c r="AE46"/>
  <c r="AE50"/>
  <c r="AE55"/>
  <c r="AE60"/>
  <c r="AE66"/>
  <c r="D82" i="14"/>
  <c r="P67" i="9"/>
  <c r="O67"/>
  <c r="AE30"/>
  <c r="W28"/>
  <c r="AD28"/>
  <c r="AD64"/>
  <c r="AE64" s="1"/>
  <c r="AF62"/>
  <c r="AE54"/>
  <c r="O28"/>
  <c r="AD53"/>
  <c r="AD57"/>
  <c r="AE57" s="1"/>
  <c r="AD61"/>
  <c r="V67"/>
  <c r="X28"/>
  <c r="W53"/>
  <c r="AE53" l="1"/>
  <c r="AF53"/>
  <c r="AE28"/>
  <c r="AF28"/>
  <c r="W67"/>
  <c r="D84" i="14"/>
  <c r="AD67" i="9"/>
  <c r="AE61"/>
  <c r="X67"/>
  <c r="AE67" l="1"/>
  <c r="AF67"/>
  <c r="I10" i="10"/>
  <c r="E66" i="23"/>
  <c r="G68"/>
  <c r="F68"/>
  <c r="G67"/>
  <c r="F67"/>
  <c r="G65"/>
  <c r="F65"/>
  <c r="G64"/>
  <c r="F64"/>
  <c r="G63"/>
  <c r="F63"/>
  <c r="G62"/>
  <c r="F62"/>
  <c r="E61"/>
  <c r="F60"/>
  <c r="F59"/>
  <c r="F57"/>
  <c r="G57"/>
  <c r="E55"/>
  <c r="E51"/>
  <c r="G54"/>
  <c r="F54"/>
  <c r="G53"/>
  <c r="F53"/>
  <c r="G52"/>
  <c r="F52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28"/>
  <c r="F28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E10" l="1"/>
  <c r="E6" s="1"/>
  <c r="G33" i="19" l="1"/>
  <c r="G31"/>
  <c r="G29"/>
  <c r="G28"/>
  <c r="D9"/>
  <c r="G71" i="21"/>
  <c r="F71"/>
  <c r="G70"/>
  <c r="F70"/>
  <c r="G67"/>
  <c r="F67"/>
  <c r="G66"/>
  <c r="F66"/>
  <c r="G65"/>
  <c r="F65"/>
  <c r="G64"/>
  <c r="F64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8"/>
  <c r="F48"/>
  <c r="G47"/>
  <c r="F47"/>
  <c r="G46"/>
  <c r="F46"/>
  <c r="G45"/>
  <c r="F45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E69"/>
  <c r="E63" l="1"/>
  <c r="E49"/>
  <c r="E44" l="1"/>
  <c r="E26" l="1"/>
  <c r="F23"/>
  <c r="G23"/>
  <c r="F22"/>
  <c r="G22"/>
  <c r="F21"/>
  <c r="G21"/>
  <c r="G24" l="1"/>
  <c r="G20"/>
  <c r="G19"/>
  <c r="G18"/>
  <c r="G17"/>
  <c r="G16"/>
  <c r="G15"/>
  <c r="G14"/>
  <c r="G13"/>
  <c r="G12"/>
  <c r="G11"/>
  <c r="G10"/>
  <c r="G9"/>
  <c r="G8"/>
  <c r="G7"/>
  <c r="F8"/>
  <c r="F7"/>
  <c r="F24"/>
  <c r="F20"/>
  <c r="F19"/>
  <c r="F18"/>
  <c r="F17"/>
  <c r="F16"/>
  <c r="F15"/>
  <c r="F14"/>
  <c r="F13"/>
  <c r="F12"/>
  <c r="F11"/>
  <c r="F10"/>
  <c r="F9"/>
  <c r="E6"/>
  <c r="D37" i="10" l="1"/>
  <c r="D66" i="23"/>
  <c r="C66"/>
  <c r="D61"/>
  <c r="C61"/>
  <c r="D55"/>
  <c r="C55"/>
  <c r="D51"/>
  <c r="C51"/>
  <c r="D10"/>
  <c r="C10"/>
  <c r="D95" i="22"/>
  <c r="C95"/>
  <c r="D80"/>
  <c r="G80" s="1"/>
  <c r="C80"/>
  <c r="D75"/>
  <c r="G75" s="1"/>
  <c r="C75"/>
  <c r="D33"/>
  <c r="C6" i="23" l="1"/>
  <c r="D6"/>
  <c r="G66"/>
  <c r="F66"/>
  <c r="F51"/>
  <c r="G51"/>
  <c r="C33" i="22"/>
  <c r="D19"/>
  <c r="C19"/>
  <c r="D11" l="1"/>
  <c r="C11"/>
  <c r="E58" i="18" l="1"/>
  <c r="E54"/>
  <c r="E64" s="1"/>
  <c r="C58"/>
  <c r="C54"/>
  <c r="C64" s="1"/>
  <c r="E21"/>
  <c r="E18"/>
  <c r="E44"/>
  <c r="E42"/>
  <c r="E41" s="1"/>
  <c r="C44"/>
  <c r="C42"/>
  <c r="C41" s="1"/>
  <c r="C52" s="1"/>
  <c r="C21"/>
  <c r="C18"/>
  <c r="C36"/>
  <c r="E8"/>
  <c r="C8"/>
  <c r="C36" i="19"/>
  <c r="E27"/>
  <c r="C27"/>
  <c r="E19"/>
  <c r="C19"/>
  <c r="C9"/>
  <c r="D69" i="21"/>
  <c r="C69"/>
  <c r="D63"/>
  <c r="C63"/>
  <c r="D49"/>
  <c r="C49"/>
  <c r="C44"/>
  <c r="D44"/>
  <c r="G69" l="1"/>
  <c r="F69"/>
  <c r="E34" i="18"/>
  <c r="D26" i="21"/>
  <c r="C26"/>
  <c r="F43"/>
  <c r="G43"/>
  <c r="G44"/>
  <c r="F44"/>
  <c r="F62"/>
  <c r="G62"/>
  <c r="F68"/>
  <c r="G68"/>
  <c r="D6"/>
  <c r="C6"/>
  <c r="F64" i="2"/>
  <c r="D64"/>
  <c r="F49" i="21" l="1"/>
  <c r="G49"/>
  <c r="F63"/>
  <c r="G63"/>
  <c r="C52" i="2"/>
  <c r="D52"/>
  <c r="E52"/>
  <c r="F52"/>
  <c r="F48" l="1"/>
  <c r="D48"/>
  <c r="D78" s="1"/>
  <c r="C48"/>
  <c r="F9"/>
  <c r="F18" s="1"/>
  <c r="D9"/>
  <c r="D18" s="1"/>
  <c r="C9"/>
  <c r="C18" s="1"/>
  <c r="C22" i="25" l="1"/>
  <c r="C19"/>
  <c r="C16"/>
  <c r="C13"/>
  <c r="C9"/>
  <c r="C7"/>
  <c r="G20" l="1"/>
  <c r="E22"/>
  <c r="D22"/>
  <c r="F20"/>
  <c r="E19"/>
  <c r="D19"/>
  <c r="E16"/>
  <c r="D16"/>
  <c r="F10"/>
  <c r="E9"/>
  <c r="D9"/>
  <c r="D27" i="19"/>
  <c r="F27"/>
  <c r="H30"/>
  <c r="H31"/>
  <c r="H32"/>
  <c r="H33"/>
  <c r="H34"/>
  <c r="H28"/>
  <c r="F9" i="25" l="1"/>
  <c r="G19"/>
  <c r="G22"/>
  <c r="F22"/>
  <c r="F19"/>
  <c r="G23" l="1"/>
  <c r="F23"/>
  <c r="G17"/>
  <c r="F17"/>
  <c r="G16"/>
  <c r="F16"/>
  <c r="G14"/>
  <c r="F14"/>
  <c r="E13"/>
  <c r="D13"/>
  <c r="G10"/>
  <c r="G8"/>
  <c r="F8"/>
  <c r="E7"/>
  <c r="D7"/>
  <c r="G13" l="1"/>
  <c r="G9"/>
  <c r="G7"/>
  <c r="F7"/>
  <c r="F13"/>
  <c r="D44" i="18"/>
  <c r="F44"/>
  <c r="H45"/>
  <c r="G45"/>
  <c r="G44" l="1"/>
  <c r="H44"/>
  <c r="D51" i="14"/>
  <c r="E51"/>
  <c r="F51"/>
  <c r="C51"/>
  <c r="D45"/>
  <c r="E45"/>
  <c r="F45"/>
  <c r="C45"/>
  <c r="D44"/>
  <c r="E44"/>
  <c r="F44"/>
  <c r="C44"/>
  <c r="D43"/>
  <c r="E43"/>
  <c r="F43"/>
  <c r="C43"/>
  <c r="D42"/>
  <c r="E42"/>
  <c r="F42"/>
  <c r="C42"/>
  <c r="D25"/>
  <c r="E25"/>
  <c r="F25"/>
  <c r="G7" i="24"/>
  <c r="G8"/>
  <c r="G9"/>
  <c r="G10"/>
  <c r="G11"/>
  <c r="G12"/>
  <c r="F7"/>
  <c r="F8"/>
  <c r="F9"/>
  <c r="F10"/>
  <c r="F11"/>
  <c r="F12"/>
  <c r="E6"/>
  <c r="D6"/>
  <c r="H42" i="14" l="1"/>
  <c r="G6" i="24"/>
  <c r="F6"/>
  <c r="G7" i="23" l="1"/>
  <c r="G8"/>
  <c r="G9"/>
  <c r="G10"/>
  <c r="G55"/>
  <c r="G56"/>
  <c r="G58"/>
  <c r="G61"/>
  <c r="G6"/>
  <c r="F7"/>
  <c r="F8"/>
  <c r="F9"/>
  <c r="F10"/>
  <c r="F55"/>
  <c r="F56"/>
  <c r="F58"/>
  <c r="F61"/>
  <c r="F6"/>
  <c r="G8" i="22"/>
  <c r="G9"/>
  <c r="G10"/>
  <c r="G11"/>
  <c r="G17"/>
  <c r="G18"/>
  <c r="G19"/>
  <c r="G24"/>
  <c r="G27"/>
  <c r="G28"/>
  <c r="G30"/>
  <c r="G31"/>
  <c r="G32"/>
  <c r="G33"/>
  <c r="G73"/>
  <c r="G77"/>
  <c r="G84"/>
  <c r="G85"/>
  <c r="G87"/>
  <c r="G88"/>
  <c r="G89"/>
  <c r="G92"/>
  <c r="G93"/>
  <c r="G95"/>
  <c r="F8"/>
  <c r="F9"/>
  <c r="F10"/>
  <c r="F11"/>
  <c r="F15"/>
  <c r="F17"/>
  <c r="F18"/>
  <c r="F19"/>
  <c r="F27"/>
  <c r="F28"/>
  <c r="F30"/>
  <c r="F31"/>
  <c r="F32"/>
  <c r="F33"/>
  <c r="F75"/>
  <c r="F77"/>
  <c r="F80"/>
  <c r="F84"/>
  <c r="F85"/>
  <c r="F87"/>
  <c r="F88"/>
  <c r="F89"/>
  <c r="F92"/>
  <c r="F93"/>
  <c r="F95"/>
  <c r="G25" i="21"/>
  <c r="F25"/>
  <c r="F6"/>
  <c r="G6"/>
  <c r="G26" l="1"/>
  <c r="F26"/>
  <c r="I25" i="10" l="1"/>
  <c r="I24"/>
  <c r="I23"/>
  <c r="F25"/>
  <c r="F24"/>
  <c r="F23"/>
  <c r="C25"/>
  <c r="C24"/>
  <c r="C23"/>
  <c r="E14" i="11"/>
  <c r="F14"/>
  <c r="G14"/>
  <c r="D14"/>
  <c r="D21" i="18"/>
  <c r="D8"/>
  <c r="F8"/>
  <c r="D41"/>
  <c r="F41"/>
  <c r="D54"/>
  <c r="F54"/>
  <c r="G54" s="1"/>
  <c r="D58"/>
  <c r="F58"/>
  <c r="E70" i="14"/>
  <c r="H42" i="18"/>
  <c r="H43"/>
  <c r="G42"/>
  <c r="G43"/>
  <c r="H58" l="1"/>
  <c r="G58"/>
  <c r="D64"/>
  <c r="D70" i="14" s="1"/>
  <c r="F64" i="18"/>
  <c r="C70" i="14"/>
  <c r="F70" l="1"/>
  <c r="G64" i="18"/>
  <c r="H64"/>
  <c r="H13"/>
  <c r="G13"/>
  <c r="G25" i="19" l="1"/>
  <c r="H25"/>
  <c r="F103" i="14" l="1"/>
  <c r="F99"/>
  <c r="F94"/>
  <c r="F106" l="1"/>
  <c r="F90"/>
  <c r="F107"/>
  <c r="D118"/>
  <c r="D36" i="19"/>
  <c r="D63" i="14" s="1"/>
  <c r="E36" i="19"/>
  <c r="F36"/>
  <c r="C63" i="14"/>
  <c r="D18" i="18"/>
  <c r="F18"/>
  <c r="D9" i="20"/>
  <c r="E9"/>
  <c r="F9"/>
  <c r="C9"/>
  <c r="H12"/>
  <c r="H11"/>
  <c r="H100" i="14"/>
  <c r="G100"/>
  <c r="D99"/>
  <c r="E99"/>
  <c r="C99"/>
  <c r="T78" i="9"/>
  <c r="R78"/>
  <c r="P78"/>
  <c r="N77"/>
  <c r="N78" s="1"/>
  <c r="L78"/>
  <c r="J78"/>
  <c r="H78"/>
  <c r="F78"/>
  <c r="G95" i="14"/>
  <c r="H95"/>
  <c r="G96"/>
  <c r="H96"/>
  <c r="G97"/>
  <c r="H97"/>
  <c r="G98"/>
  <c r="H98"/>
  <c r="G101"/>
  <c r="H101"/>
  <c r="G102"/>
  <c r="H102"/>
  <c r="G104"/>
  <c r="H104"/>
  <c r="G105"/>
  <c r="H105"/>
  <c r="H93"/>
  <c r="G93"/>
  <c r="Z67" i="9"/>
  <c r="F85" i="14" s="1"/>
  <c r="F84"/>
  <c r="R67" i="9"/>
  <c r="F82" i="14"/>
  <c r="Y67" i="9"/>
  <c r="E85" i="14" s="1"/>
  <c r="E84"/>
  <c r="Q67" i="9"/>
  <c r="E83" i="14" s="1"/>
  <c r="E82"/>
  <c r="AA56" i="9"/>
  <c r="AB56"/>
  <c r="W56"/>
  <c r="X56"/>
  <c r="S56"/>
  <c r="T56"/>
  <c r="X19"/>
  <c r="U19"/>
  <c r="AA18"/>
  <c r="AD18"/>
  <c r="AD17"/>
  <c r="AA17"/>
  <c r="R19"/>
  <c r="X8"/>
  <c r="U8"/>
  <c r="AD7"/>
  <c r="AA7"/>
  <c r="R8"/>
  <c r="F116" i="14"/>
  <c r="F115"/>
  <c r="F114"/>
  <c r="E116"/>
  <c r="E115"/>
  <c r="E114"/>
  <c r="F112"/>
  <c r="F111"/>
  <c r="F110"/>
  <c r="E112"/>
  <c r="E111"/>
  <c r="E110"/>
  <c r="D67" i="10"/>
  <c r="H67"/>
  <c r="L67"/>
  <c r="N64"/>
  <c r="N61"/>
  <c r="N57"/>
  <c r="F67"/>
  <c r="J67"/>
  <c r="M36"/>
  <c r="N36"/>
  <c r="O36"/>
  <c r="O34"/>
  <c r="N34"/>
  <c r="M34"/>
  <c r="J36"/>
  <c r="K36"/>
  <c r="L36"/>
  <c r="L34"/>
  <c r="K34"/>
  <c r="J34"/>
  <c r="G37"/>
  <c r="D126" i="14"/>
  <c r="D125"/>
  <c r="D124"/>
  <c r="F54"/>
  <c r="F122" s="1"/>
  <c r="E126"/>
  <c r="E125"/>
  <c r="E124"/>
  <c r="E54"/>
  <c r="F18" i="10" s="1"/>
  <c r="F10"/>
  <c r="F120" i="14"/>
  <c r="E120"/>
  <c r="F121"/>
  <c r="E121"/>
  <c r="F119"/>
  <c r="E119"/>
  <c r="C121"/>
  <c r="C120"/>
  <c r="C119"/>
  <c r="C54"/>
  <c r="D54"/>
  <c r="D122" s="1"/>
  <c r="C126"/>
  <c r="C125"/>
  <c r="C124"/>
  <c r="C10" i="10"/>
  <c r="N11"/>
  <c r="N12"/>
  <c r="N13"/>
  <c r="I14"/>
  <c r="F14"/>
  <c r="N15"/>
  <c r="N16"/>
  <c r="N17"/>
  <c r="N19"/>
  <c r="N20"/>
  <c r="N21"/>
  <c r="L11"/>
  <c r="L12"/>
  <c r="L13"/>
  <c r="L15"/>
  <c r="L16"/>
  <c r="L17"/>
  <c r="L19"/>
  <c r="L20"/>
  <c r="L21"/>
  <c r="C14"/>
  <c r="D103" i="14"/>
  <c r="E103"/>
  <c r="C103"/>
  <c r="D94"/>
  <c r="E94"/>
  <c r="C94"/>
  <c r="D91"/>
  <c r="E91"/>
  <c r="F91"/>
  <c r="C91"/>
  <c r="E26"/>
  <c r="E27" s="1"/>
  <c r="E31"/>
  <c r="F26"/>
  <c r="F27" s="1"/>
  <c r="F30"/>
  <c r="F31"/>
  <c r="D75"/>
  <c r="D76"/>
  <c r="D77"/>
  <c r="D78"/>
  <c r="D79"/>
  <c r="D80"/>
  <c r="E75"/>
  <c r="E76"/>
  <c r="E77"/>
  <c r="E78"/>
  <c r="E79"/>
  <c r="E80"/>
  <c r="F75"/>
  <c r="F76"/>
  <c r="F77"/>
  <c r="F78"/>
  <c r="F79"/>
  <c r="F80"/>
  <c r="C76"/>
  <c r="C77"/>
  <c r="C78"/>
  <c r="C79"/>
  <c r="C80"/>
  <c r="C75"/>
  <c r="D67"/>
  <c r="E67"/>
  <c r="F67"/>
  <c r="C67"/>
  <c r="E19" i="11"/>
  <c r="F19"/>
  <c r="G19"/>
  <c r="D19"/>
  <c r="D56" i="14"/>
  <c r="E56"/>
  <c r="F56"/>
  <c r="C56"/>
  <c r="E15" i="11"/>
  <c r="F15"/>
  <c r="G15"/>
  <c r="D15"/>
  <c r="D83" i="2"/>
  <c r="E85"/>
  <c r="E87"/>
  <c r="E83"/>
  <c r="F84"/>
  <c r="F86"/>
  <c r="F85"/>
  <c r="F87"/>
  <c r="F83"/>
  <c r="C83"/>
  <c r="G8" i="3"/>
  <c r="H8"/>
  <c r="G9"/>
  <c r="H9"/>
  <c r="G10"/>
  <c r="H10"/>
  <c r="G11"/>
  <c r="H11"/>
  <c r="G12"/>
  <c r="H12"/>
  <c r="G13"/>
  <c r="H13"/>
  <c r="D7"/>
  <c r="E7"/>
  <c r="F7"/>
  <c r="C7"/>
  <c r="G9" i="18"/>
  <c r="H9"/>
  <c r="G10"/>
  <c r="H10"/>
  <c r="G11"/>
  <c r="H11"/>
  <c r="G12"/>
  <c r="H12"/>
  <c r="G14"/>
  <c r="H14"/>
  <c r="G17"/>
  <c r="H17"/>
  <c r="G19"/>
  <c r="H19"/>
  <c r="G20"/>
  <c r="H20"/>
  <c r="G22"/>
  <c r="H22"/>
  <c r="G23"/>
  <c r="H23"/>
  <c r="G25"/>
  <c r="H25"/>
  <c r="G26"/>
  <c r="H26"/>
  <c r="G27"/>
  <c r="H27"/>
  <c r="G29"/>
  <c r="H29"/>
  <c r="G31"/>
  <c r="H31"/>
  <c r="G32"/>
  <c r="H32"/>
  <c r="G33"/>
  <c r="H33"/>
  <c r="G35"/>
  <c r="H35"/>
  <c r="G37"/>
  <c r="H37"/>
  <c r="G38"/>
  <c r="H38"/>
  <c r="G39"/>
  <c r="H39"/>
  <c r="G40"/>
  <c r="H40"/>
  <c r="G51"/>
  <c r="H51"/>
  <c r="G53"/>
  <c r="H53"/>
  <c r="G57"/>
  <c r="H57"/>
  <c r="G59"/>
  <c r="H59"/>
  <c r="G67"/>
  <c r="H67"/>
  <c r="F36"/>
  <c r="F52" s="1"/>
  <c r="E36"/>
  <c r="D36"/>
  <c r="D52" s="1"/>
  <c r="D69" i="14" s="1"/>
  <c r="C69"/>
  <c r="D40" i="19"/>
  <c r="E40"/>
  <c r="F40"/>
  <c r="C40"/>
  <c r="F63" i="14"/>
  <c r="D62"/>
  <c r="E62"/>
  <c r="F62"/>
  <c r="C62"/>
  <c r="D19" i="19"/>
  <c r="D61" i="14" s="1"/>
  <c r="E61"/>
  <c r="F19" i="19"/>
  <c r="F61" i="14" s="1"/>
  <c r="C61"/>
  <c r="H20" i="19"/>
  <c r="H21"/>
  <c r="H22"/>
  <c r="H23"/>
  <c r="H24"/>
  <c r="H26"/>
  <c r="H29"/>
  <c r="H35"/>
  <c r="H37"/>
  <c r="H38"/>
  <c r="H39"/>
  <c r="H41"/>
  <c r="H42"/>
  <c r="H10"/>
  <c r="H11"/>
  <c r="H12"/>
  <c r="H13"/>
  <c r="H14"/>
  <c r="H15"/>
  <c r="H16"/>
  <c r="E9"/>
  <c r="F9"/>
  <c r="D53" i="14"/>
  <c r="E53"/>
  <c r="F53"/>
  <c r="D55"/>
  <c r="E55"/>
  <c r="F55"/>
  <c r="D57"/>
  <c r="E57"/>
  <c r="F57"/>
  <c r="C55"/>
  <c r="C57"/>
  <c r="C53"/>
  <c r="D47"/>
  <c r="E47"/>
  <c r="F47"/>
  <c r="D48"/>
  <c r="E48"/>
  <c r="F48"/>
  <c r="C48"/>
  <c r="C47"/>
  <c r="D38"/>
  <c r="E38"/>
  <c r="F38"/>
  <c r="C38"/>
  <c r="D37"/>
  <c r="E37"/>
  <c r="F37"/>
  <c r="C37"/>
  <c r="D36"/>
  <c r="E36"/>
  <c r="F36"/>
  <c r="C36"/>
  <c r="D35"/>
  <c r="E35"/>
  <c r="F35"/>
  <c r="C35"/>
  <c r="G42"/>
  <c r="G43"/>
  <c r="G44"/>
  <c r="G45"/>
  <c r="G51"/>
  <c r="G52"/>
  <c r="H43"/>
  <c r="H44"/>
  <c r="H45"/>
  <c r="H51"/>
  <c r="H52"/>
  <c r="C25"/>
  <c r="D87" i="2"/>
  <c r="C87"/>
  <c r="D86"/>
  <c r="E86"/>
  <c r="C86"/>
  <c r="D85"/>
  <c r="C85"/>
  <c r="D84"/>
  <c r="E84"/>
  <c r="C84"/>
  <c r="G53"/>
  <c r="G54"/>
  <c r="G55"/>
  <c r="G56"/>
  <c r="G57"/>
  <c r="G58"/>
  <c r="G50"/>
  <c r="G51"/>
  <c r="G49"/>
  <c r="G44"/>
  <c r="H91"/>
  <c r="H92"/>
  <c r="H93"/>
  <c r="H94"/>
  <c r="E95"/>
  <c r="F95"/>
  <c r="H90"/>
  <c r="F40"/>
  <c r="F29" i="14" s="1"/>
  <c r="E40" i="2"/>
  <c r="E29" i="14" s="1"/>
  <c r="H10" i="2"/>
  <c r="H11"/>
  <c r="H12"/>
  <c r="H13"/>
  <c r="H14"/>
  <c r="H15"/>
  <c r="H16"/>
  <c r="H17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9"/>
  <c r="H50"/>
  <c r="H51"/>
  <c r="H53"/>
  <c r="H54"/>
  <c r="H55"/>
  <c r="H56"/>
  <c r="H57"/>
  <c r="H58"/>
  <c r="H60"/>
  <c r="H61"/>
  <c r="H62"/>
  <c r="H63"/>
  <c r="H65"/>
  <c r="H66"/>
  <c r="H68"/>
  <c r="H69"/>
  <c r="H71"/>
  <c r="H72"/>
  <c r="H73"/>
  <c r="H74"/>
  <c r="H76"/>
  <c r="H77"/>
  <c r="H80"/>
  <c r="H8"/>
  <c r="C81" i="14"/>
  <c r="D113"/>
  <c r="C113"/>
  <c r="D109"/>
  <c r="C109"/>
  <c r="D40" i="2"/>
  <c r="D29" i="14" s="1"/>
  <c r="C40" i="2"/>
  <c r="C29" i="14" s="1"/>
  <c r="D67" i="2"/>
  <c r="E67"/>
  <c r="E40" i="14" s="1"/>
  <c r="F67" i="2"/>
  <c r="F40" i="14" s="1"/>
  <c r="C67" i="2"/>
  <c r="C40" i="14" s="1"/>
  <c r="D39"/>
  <c r="E39"/>
  <c r="F39"/>
  <c r="C64" i="2"/>
  <c r="C39" i="14" s="1"/>
  <c r="D31"/>
  <c r="C31"/>
  <c r="D30"/>
  <c r="E30"/>
  <c r="C30"/>
  <c r="G80" i="2"/>
  <c r="D95"/>
  <c r="C95"/>
  <c r="G94"/>
  <c r="G93"/>
  <c r="G92"/>
  <c r="G91"/>
  <c r="G90"/>
  <c r="G61"/>
  <c r="D26" i="14"/>
  <c r="D27" s="1"/>
  <c r="D19" i="2"/>
  <c r="D28" i="14" s="1"/>
  <c r="E19" i="2"/>
  <c r="E28" i="14" s="1"/>
  <c r="F19" i="2"/>
  <c r="F28" i="14" s="1"/>
  <c r="C19" i="2"/>
  <c r="C28" i="14" s="1"/>
  <c r="P56" i="9"/>
  <c r="G24" i="19"/>
  <c r="K45" i="10"/>
  <c r="G42" i="19"/>
  <c r="G38"/>
  <c r="G37"/>
  <c r="G35"/>
  <c r="G27" s="1"/>
  <c r="G26"/>
  <c r="G23"/>
  <c r="G22"/>
  <c r="G21"/>
  <c r="G20"/>
  <c r="G16"/>
  <c r="G15"/>
  <c r="G14"/>
  <c r="G13"/>
  <c r="G12"/>
  <c r="G11"/>
  <c r="G10"/>
  <c r="G77" i="2"/>
  <c r="G76"/>
  <c r="G74"/>
  <c r="G71"/>
  <c r="G69"/>
  <c r="G65"/>
  <c r="G63"/>
  <c r="G62"/>
  <c r="G60"/>
  <c r="G47"/>
  <c r="G46"/>
  <c r="G45"/>
  <c r="G43"/>
  <c r="G42"/>
  <c r="G4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7"/>
  <c r="G16"/>
  <c r="G15"/>
  <c r="G14"/>
  <c r="G13"/>
  <c r="G12"/>
  <c r="G11"/>
  <c r="G10"/>
  <c r="G8"/>
  <c r="E49" i="14" l="1"/>
  <c r="H7" i="3"/>
  <c r="H84" i="2"/>
  <c r="G78" i="14"/>
  <c r="M37" i="10"/>
  <c r="J37"/>
  <c r="G84" i="2"/>
  <c r="F22" i="10"/>
  <c r="E123" i="14" s="1"/>
  <c r="G79"/>
  <c r="H79"/>
  <c r="AB67" i="9"/>
  <c r="F83" i="14"/>
  <c r="F81" s="1"/>
  <c r="D83"/>
  <c r="D81" s="1"/>
  <c r="E52" i="18"/>
  <c r="E65" s="1"/>
  <c r="E68" s="1"/>
  <c r="H9" i="20"/>
  <c r="F43" i="19"/>
  <c r="F64" i="14" s="1"/>
  <c r="D79" i="2"/>
  <c r="D40" i="14"/>
  <c r="G110"/>
  <c r="C106"/>
  <c r="C107" s="1"/>
  <c r="C90"/>
  <c r="H86" i="2"/>
  <c r="F69" i="14"/>
  <c r="E106"/>
  <c r="E107" s="1"/>
  <c r="E90"/>
  <c r="G115"/>
  <c r="H36" i="19"/>
  <c r="G52" i="2"/>
  <c r="D106" i="14"/>
  <c r="D107" s="1"/>
  <c r="D90"/>
  <c r="D32"/>
  <c r="H52" i="2"/>
  <c r="H83"/>
  <c r="G75" i="14"/>
  <c r="E32"/>
  <c r="G9" i="19"/>
  <c r="E63" i="14"/>
  <c r="H63" s="1"/>
  <c r="H40" i="19"/>
  <c r="H27"/>
  <c r="D43"/>
  <c r="D64" i="14" s="1"/>
  <c r="H67"/>
  <c r="G80"/>
  <c r="G31"/>
  <c r="F32"/>
  <c r="H91"/>
  <c r="H75"/>
  <c r="G99"/>
  <c r="G9" i="20"/>
  <c r="H85" i="14"/>
  <c r="E81"/>
  <c r="G85"/>
  <c r="T67" i="9"/>
  <c r="G84" i="14"/>
  <c r="AA19" i="9"/>
  <c r="AD8"/>
  <c r="AA8"/>
  <c r="H82" i="14"/>
  <c r="G82"/>
  <c r="H84"/>
  <c r="E113"/>
  <c r="G116"/>
  <c r="N67" i="10"/>
  <c r="L14"/>
  <c r="N23"/>
  <c r="G7" i="3"/>
  <c r="G55" i="18"/>
  <c r="G28"/>
  <c r="H36"/>
  <c r="G41"/>
  <c r="H8"/>
  <c r="H60"/>
  <c r="H41"/>
  <c r="G8"/>
  <c r="H55"/>
  <c r="E66" i="14"/>
  <c r="H56" i="18"/>
  <c r="D34"/>
  <c r="H28"/>
  <c r="H62" i="14"/>
  <c r="G19" i="19"/>
  <c r="H19"/>
  <c r="C43"/>
  <c r="C64" i="14" s="1"/>
  <c r="E43" i="19"/>
  <c r="H9"/>
  <c r="G36"/>
  <c r="H85" i="2"/>
  <c r="H19"/>
  <c r="H116" i="14"/>
  <c r="H115"/>
  <c r="H56"/>
  <c r="E109"/>
  <c r="G112"/>
  <c r="F113"/>
  <c r="H94"/>
  <c r="H99"/>
  <c r="H95" i="2"/>
  <c r="G83"/>
  <c r="H9"/>
  <c r="E78"/>
  <c r="G67"/>
  <c r="H87"/>
  <c r="C78"/>
  <c r="G64"/>
  <c r="G85"/>
  <c r="H64"/>
  <c r="H40"/>
  <c r="H67"/>
  <c r="F79"/>
  <c r="H25" i="14"/>
  <c r="G95" i="2"/>
  <c r="F78"/>
  <c r="H48"/>
  <c r="G87"/>
  <c r="G40"/>
  <c r="E79"/>
  <c r="C59"/>
  <c r="C82" s="1"/>
  <c r="C88" s="1"/>
  <c r="C33" i="14" s="1"/>
  <c r="D8" i="11" s="1"/>
  <c r="H28" i="14"/>
  <c r="G19" i="2"/>
  <c r="G9"/>
  <c r="G121" i="14"/>
  <c r="E118"/>
  <c r="N10" i="10"/>
  <c r="L24"/>
  <c r="N14"/>
  <c r="L10"/>
  <c r="H80" i="14"/>
  <c r="G55"/>
  <c r="H40"/>
  <c r="H48"/>
  <c r="D58"/>
  <c r="G77"/>
  <c r="E74"/>
  <c r="F17" i="11" s="1"/>
  <c r="G29" i="14"/>
  <c r="H78"/>
  <c r="G61"/>
  <c r="G62"/>
  <c r="G76"/>
  <c r="G114"/>
  <c r="H111"/>
  <c r="G35"/>
  <c r="H55"/>
  <c r="G53"/>
  <c r="G56"/>
  <c r="G94"/>
  <c r="H31"/>
  <c r="H76"/>
  <c r="C58"/>
  <c r="H77"/>
  <c r="G25"/>
  <c r="G91"/>
  <c r="H103"/>
  <c r="G111"/>
  <c r="F109"/>
  <c r="H114"/>
  <c r="H36"/>
  <c r="H38"/>
  <c r="E58"/>
  <c r="H119"/>
  <c r="H112"/>
  <c r="F118"/>
  <c r="H61"/>
  <c r="F49"/>
  <c r="G40"/>
  <c r="C49"/>
  <c r="H54"/>
  <c r="E122"/>
  <c r="G122" s="1"/>
  <c r="G120"/>
  <c r="G119"/>
  <c r="D49"/>
  <c r="H39"/>
  <c r="H29"/>
  <c r="G48"/>
  <c r="G39"/>
  <c r="C118"/>
  <c r="H120"/>
  <c r="H110"/>
  <c r="H35"/>
  <c r="G36"/>
  <c r="G37"/>
  <c r="G38"/>
  <c r="G47"/>
  <c r="G57"/>
  <c r="H121"/>
  <c r="E7" i="11"/>
  <c r="D50" i="14"/>
  <c r="G30"/>
  <c r="H30"/>
  <c r="F58"/>
  <c r="G36" i="18"/>
  <c r="F74" i="14"/>
  <c r="G17" i="11" s="1"/>
  <c r="F124" i="14"/>
  <c r="L23" i="10"/>
  <c r="F126" i="14"/>
  <c r="L25" i="10"/>
  <c r="AE56" i="9"/>
  <c r="AF56"/>
  <c r="C66" i="14"/>
  <c r="D66"/>
  <c r="C26"/>
  <c r="C79" i="2"/>
  <c r="D59"/>
  <c r="D70" s="1"/>
  <c r="D75" s="1"/>
  <c r="D17" i="19" s="1"/>
  <c r="G48" i="2"/>
  <c r="H57" i="14"/>
  <c r="H53"/>
  <c r="H47"/>
  <c r="H37"/>
  <c r="C34" i="18"/>
  <c r="C74" i="14"/>
  <c r="D74"/>
  <c r="E17" i="11" s="1"/>
  <c r="E59" i="2"/>
  <c r="G103" i="14"/>
  <c r="N25" i="10"/>
  <c r="C18"/>
  <c r="C22" s="1"/>
  <c r="C122" i="14"/>
  <c r="I18" i="10"/>
  <c r="I22" s="1"/>
  <c r="D123" i="14" s="1"/>
  <c r="G54"/>
  <c r="F125"/>
  <c r="N24" i="10"/>
  <c r="AD19" i="9"/>
  <c r="S67"/>
  <c r="AA67"/>
  <c r="G83" i="14" l="1"/>
  <c r="H83"/>
  <c r="H52" i="18"/>
  <c r="H109" i="14"/>
  <c r="C68"/>
  <c r="C65" i="18"/>
  <c r="C68" s="1"/>
  <c r="E69" i="14"/>
  <c r="H69" s="1"/>
  <c r="G52" i="18"/>
  <c r="G63" i="14"/>
  <c r="H107"/>
  <c r="G107"/>
  <c r="G106"/>
  <c r="H106"/>
  <c r="G109"/>
  <c r="H113"/>
  <c r="G81"/>
  <c r="H81"/>
  <c r="G113"/>
  <c r="C123"/>
  <c r="D68"/>
  <c r="D65" i="18"/>
  <c r="G21"/>
  <c r="H21"/>
  <c r="H18"/>
  <c r="F34"/>
  <c r="F65" s="1"/>
  <c r="H43" i="19"/>
  <c r="E64" i="14"/>
  <c r="H64" s="1"/>
  <c r="G43" i="19"/>
  <c r="G79" i="2"/>
  <c r="H78"/>
  <c r="C70"/>
  <c r="C75" s="1"/>
  <c r="C17" i="19" s="1"/>
  <c r="H122" i="14"/>
  <c r="D13" i="11"/>
  <c r="G28" i="14"/>
  <c r="G78" i="2"/>
  <c r="C34" i="14"/>
  <c r="E50"/>
  <c r="H79" i="2"/>
  <c r="H118" i="14"/>
  <c r="F18" i="11"/>
  <c r="G118" i="14"/>
  <c r="G90"/>
  <c r="H90"/>
  <c r="D71"/>
  <c r="C71"/>
  <c r="D17" i="11"/>
  <c r="D18"/>
  <c r="Q68" i="9"/>
  <c r="M68"/>
  <c r="U68"/>
  <c r="Y68"/>
  <c r="F7" i="11"/>
  <c r="G26" i="14"/>
  <c r="F50"/>
  <c r="G7" i="11"/>
  <c r="H26" i="14"/>
  <c r="G125"/>
  <c r="H125"/>
  <c r="N18" i="10"/>
  <c r="L18"/>
  <c r="E82" i="2"/>
  <c r="E88" s="1"/>
  <c r="E33" i="14" s="1"/>
  <c r="E17" i="19"/>
  <c r="E18" i="11"/>
  <c r="D82" i="2"/>
  <c r="D88" s="1"/>
  <c r="D33" i="14" s="1"/>
  <c r="C27"/>
  <c r="C50"/>
  <c r="F66"/>
  <c r="H54" i="18"/>
  <c r="Z68" i="9"/>
  <c r="N68"/>
  <c r="V68"/>
  <c r="R68"/>
  <c r="G126" i="14"/>
  <c r="H126"/>
  <c r="G124"/>
  <c r="H124"/>
  <c r="F59" i="2"/>
  <c r="G18"/>
  <c r="H18"/>
  <c r="G18" i="11"/>
  <c r="G74" i="14"/>
  <c r="H74"/>
  <c r="G58"/>
  <c r="H58"/>
  <c r="G49"/>
  <c r="H49"/>
  <c r="D41"/>
  <c r="D46" s="1"/>
  <c r="G69" l="1"/>
  <c r="H65" i="18"/>
  <c r="G65"/>
  <c r="G64" i="14"/>
  <c r="AC68" i="9"/>
  <c r="AD68"/>
  <c r="D89" i="14"/>
  <c r="D87"/>
  <c r="D68" i="18"/>
  <c r="E13" i="11"/>
  <c r="E8"/>
  <c r="F8"/>
  <c r="F13"/>
  <c r="E10"/>
  <c r="E9"/>
  <c r="E11"/>
  <c r="D72" i="14"/>
  <c r="G18" i="18"/>
  <c r="F68" i="14"/>
  <c r="D88"/>
  <c r="D34"/>
  <c r="F123"/>
  <c r="L22" i="10"/>
  <c r="N22"/>
  <c r="H27" i="14"/>
  <c r="G27"/>
  <c r="F82" i="2"/>
  <c r="G59"/>
  <c r="H59"/>
  <c r="F70"/>
  <c r="D7" i="11"/>
  <c r="C32" i="14"/>
  <c r="C41" s="1"/>
  <c r="C46" s="1"/>
  <c r="E34"/>
  <c r="G50"/>
  <c r="H50"/>
  <c r="E41"/>
  <c r="E46" s="1"/>
  <c r="F68" i="18" l="1"/>
  <c r="F71" i="14"/>
  <c r="E89"/>
  <c r="E87"/>
  <c r="D10" i="11"/>
  <c r="C89" i="14"/>
  <c r="F11" i="11"/>
  <c r="F10"/>
  <c r="F9"/>
  <c r="G34" i="18"/>
  <c r="H34"/>
  <c r="E68" i="14"/>
  <c r="C87"/>
  <c r="C88"/>
  <c r="D9" i="11"/>
  <c r="D11"/>
  <c r="G70" i="14"/>
  <c r="H70"/>
  <c r="F88" i="2"/>
  <c r="G82"/>
  <c r="H82"/>
  <c r="E88" i="14"/>
  <c r="G70" i="2"/>
  <c r="F75"/>
  <c r="F17" i="19" s="1"/>
  <c r="H70" i="2"/>
  <c r="F41" i="14"/>
  <c r="H41" s="1"/>
  <c r="G32"/>
  <c r="H32"/>
  <c r="G123"/>
  <c r="H123"/>
  <c r="H68" i="18" l="1"/>
  <c r="G68"/>
  <c r="E71" i="14"/>
  <c r="H71" s="1"/>
  <c r="G71"/>
  <c r="F72"/>
  <c r="H68"/>
  <c r="H66"/>
  <c r="G66"/>
  <c r="G68"/>
  <c r="H75" i="2"/>
  <c r="G75"/>
  <c r="G41" i="14"/>
  <c r="F46"/>
  <c r="F33"/>
  <c r="H88" i="2"/>
  <c r="G88"/>
  <c r="E72" i="14" l="1"/>
  <c r="G72"/>
  <c r="F89"/>
  <c r="F87"/>
  <c r="H72"/>
  <c r="G8" i="11"/>
  <c r="G13"/>
  <c r="G10"/>
  <c r="G9"/>
  <c r="G11"/>
  <c r="F34" i="14"/>
  <c r="G33"/>
  <c r="H33"/>
  <c r="F88"/>
  <c r="H46"/>
  <c r="G46"/>
  <c r="H87" l="1"/>
  <c r="G87"/>
  <c r="H89"/>
  <c r="G89"/>
  <c r="H88"/>
  <c r="G88"/>
  <c r="G34"/>
  <c r="H34"/>
  <c r="C72"/>
</calcChain>
</file>

<file path=xl/sharedStrings.xml><?xml version="1.0" encoding="utf-8"?>
<sst xmlns="http://schemas.openxmlformats.org/spreadsheetml/2006/main" count="1459" uniqueCount="663">
  <si>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</si>
  <si>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</si>
  <si>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</si>
  <si>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</si>
  <si>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</si>
  <si>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</si>
  <si>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</si>
  <si>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</si>
  <si>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</si>
  <si>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</si>
  <si>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</si>
  <si>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</si>
  <si>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</si>
  <si>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</si>
  <si>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</si>
  <si>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</si>
  <si>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</si>
  <si>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</si>
  <si>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</si>
  <si>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</si>
  <si>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</si>
  <si>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</si>
  <si>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</si>
  <si>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</si>
  <si>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</si>
  <si>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</si>
  <si>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</si>
  <si>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</si>
  <si>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</si>
  <si>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</si>
  <si>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</si>
  <si>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</si>
  <si>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</si>
  <si>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</si>
  <si>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</si>
  <si>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</si>
  <si>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</si>
  <si>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</si>
  <si>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</si>
  <si>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</si>
  <si>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</si>
  <si>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</si>
  <si>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</si>
  <si>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</si>
  <si>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</si>
  <si>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</si>
  <si>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</si>
  <si>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</si>
  <si>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</si>
  <si>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</si>
  <si>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</si>
  <si>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</si>
  <si>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</si>
  <si>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</si>
  <si>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</si>
  <si>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</si>
  <si>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</si>
  <si>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</si>
  <si>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</si>
  <si>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</si>
  <si>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</si>
  <si>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</si>
  <si>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</si>
  <si>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</si>
  <si>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</si>
  <si>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</si>
  <si>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</si>
  <si>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</si>
  <si>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</si>
  <si>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</si>
  <si>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</si>
  <si>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</si>
  <si>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</si>
  <si>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</si>
  <si>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</si>
  <si>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</si>
  <si>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</si>
  <si>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</si>
  <si>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</si>
  <si>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</si>
  <si>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</si>
  <si>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</si>
  <si>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</si>
  <si>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</si>
  <si>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</si>
  <si>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</si>
  <si>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</si>
  <si>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</si>
  <si>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</si>
  <si>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</si>
  <si>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</si>
  <si>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</si>
  <si>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</si>
  <si>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</si>
  <si>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</si>
  <si>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</si>
  <si>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</si>
  <si>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</si>
  <si>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</si>
  <si>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</si>
  <si>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</si>
  <si>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</si>
  <si>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</si>
  <si>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</si>
  <si>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</si>
  <si>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</si>
  <si>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</si>
  <si>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</si>
  <si>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</si>
  <si>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</si>
  <si>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</si>
  <si>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</si>
  <si>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</si>
  <si>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</si>
  <si>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</si>
  <si>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</si>
  <si>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</si>
  <si>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</si>
  <si>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</si>
  <si>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</si>
  <si>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</si>
  <si>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</si>
  <si>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</si>
  <si>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</si>
  <si>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</si>
  <si>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</si>
  <si>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</si>
  <si>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</si>
  <si>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</si>
  <si>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</si>
  <si>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</si>
  <si>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</si>
  <si>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</si>
  <si>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</si>
  <si>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</si>
  <si>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</si>
  <si>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</si>
  <si>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</si>
  <si>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</si>
  <si>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</si>
  <si>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</si>
  <si>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</si>
  <si>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</si>
  <si>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</si>
  <si>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</si>
  <si>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</si>
  <si>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</si>
  <si>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</si>
  <si>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Коди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</si>
  <si>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</si>
  <si>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</si>
  <si>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</si>
  <si>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</si>
  <si>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</si>
  <si>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</si>
  <si>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</si>
  <si>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</si>
  <si>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</si>
  <si>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</si>
  <si>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</si>
  <si>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</si>
  <si>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</si>
  <si>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</si>
  <si>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</si>
  <si>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</si>
  <si>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</si>
  <si>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</si>
  <si>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</si>
  <si>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</si>
  <si>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</si>
  <si>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</si>
  <si>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</si>
  <si>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</si>
  <si>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</si>
  <si>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</si>
  <si>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</si>
  <si>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</si>
  <si>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</si>
  <si>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</si>
  <si>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</si>
  <si>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</si>
  <si>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</si>
  <si>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</si>
  <si>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</si>
  <si>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</si>
  <si>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</si>
  <si>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</si>
  <si>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</si>
  <si>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</si>
  <si>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</si>
  <si>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</si>
  <si>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</si>
  <si>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</si>
  <si>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</si>
  <si>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</si>
  <si>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</si>
  <si>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</si>
  <si>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</si>
  <si>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</si>
  <si>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</si>
  <si>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</si>
  <si>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</si>
  <si>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</si>
  <si>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</si>
  <si>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</si>
  <si>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</si>
  <si>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</si>
  <si>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</si>
  <si>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</si>
  <si>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</si>
  <si>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</si>
  <si>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</si>
  <si>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</si>
  <si>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</si>
  <si>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</si>
  <si>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</si>
  <si>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</si>
  <si>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</si>
  <si>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</si>
  <si>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</si>
  <si>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</si>
  <si>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</si>
  <si>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</si>
  <si>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</si>
  <si>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</si>
  <si>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</si>
  <si>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</si>
  <si>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</si>
  <si>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</si>
  <si>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</si>
  <si>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</si>
  <si>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</si>
  <si>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</si>
  <si>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</si>
  <si>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</si>
  <si>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</si>
  <si>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</si>
  <si>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</si>
  <si>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</si>
  <si>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</si>
  <si>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</si>
  <si>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</si>
  <si>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</si>
  <si>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</si>
  <si>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</si>
  <si>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</si>
  <si>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</si>
  <si>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</si>
  <si>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</si>
  <si>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</si>
  <si>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</si>
  <si>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</si>
  <si>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</si>
  <si>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</si>
  <si>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</si>
  <si>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</si>
  <si>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</si>
  <si>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</si>
  <si>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</si>
  <si>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</si>
  <si>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</si>
  <si>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</si>
  <si>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</si>
  <si>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</si>
  <si>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</si>
  <si>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</si>
  <si>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</si>
  <si>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</si>
  <si>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</si>
  <si>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</si>
  <si>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</si>
  <si>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</si>
  <si>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</si>
  <si>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</si>
  <si>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</si>
  <si>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</si>
  <si>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</si>
  <si>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</si>
  <si>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</si>
  <si>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</si>
  <si>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</si>
  <si>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</si>
  <si>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</si>
  <si>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</si>
  <si>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</si>
  <si>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</si>
  <si>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</si>
  <si>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</si>
  <si>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</si>
  <si>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</si>
  <si>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</si>
  <si>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</si>
  <si>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</si>
  <si>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</si>
  <si>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</si>
  <si>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</si>
  <si>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</si>
  <si>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</si>
  <si>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</si>
  <si>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</si>
  <si>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</si>
  <si>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</si>
  <si>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</si>
  <si>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</si>
  <si>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</si>
  <si>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</si>
  <si>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</si>
  <si>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</si>
  <si>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</si>
  <si>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</si>
  <si>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</si>
  <si>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</si>
  <si>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</si>
  <si>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</si>
  <si>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</si>
  <si>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</si>
  <si>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</si>
  <si>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</si>
  <si>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</si>
  <si>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</si>
  <si>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</si>
  <si>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</si>
  <si>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</si>
  <si>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</si>
  <si>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</si>
  <si>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</si>
  <si>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</si>
  <si>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</si>
  <si>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</si>
  <si>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</si>
  <si>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</si>
  <si>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</si>
  <si>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</si>
  <si>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</si>
  <si>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</si>
  <si>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</si>
  <si>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</si>
  <si>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</si>
  <si>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</si>
  <si>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(тис.грн.)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</si>
  <si>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</si>
  <si>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</si>
  <si>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</si>
  <si>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</si>
  <si>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</si>
  <si>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</si>
  <si>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</si>
  <si>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</si>
  <si>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</si>
  <si>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</si>
  <si>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</si>
  <si>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</si>
  <si>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</si>
  <si>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</si>
  <si>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</si>
  <si>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</si>
  <si>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</si>
  <si>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</si>
  <si>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</si>
  <si>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</si>
  <si>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</si>
  <si>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</si>
  <si>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</si>
  <si>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</si>
  <si>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</si>
  <si>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</si>
  <si>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</si>
  <si>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</si>
  <si>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</si>
  <si>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</si>
  <si>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</si>
  <si>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</si>
  <si>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</si>
  <si>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</si>
  <si>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</si>
  <si>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Директор КП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</si>
  <si>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</si>
  <si>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</si>
  <si>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</si>
  <si>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</si>
  <si>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</si>
  <si>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</si>
  <si>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</si>
  <si>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</si>
  <si>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</si>
  <si>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</si>
  <si>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Надходженнґ від отримання субсидій, дотацій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</si>
  <si>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</si>
  <si>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</si>
  <si>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</si>
  <si>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</si>
  <si>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</si>
  <si>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</si>
  <si>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</si>
  <si>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</si>
  <si>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</si>
  <si>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</si>
  <si>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</si>
  <si>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</si>
  <si>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_________________________</t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</si>
  <si>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</si>
  <si>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</si>
  <si>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</si>
  <si>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>________________________________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</si>
  <si>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</si>
  <si>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</si>
  <si>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</si>
  <si>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</si>
  <si>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</si>
  <si>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</si>
  <si>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</si>
  <si>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</si>
  <si>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</si>
  <si>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</si>
  <si>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</si>
  <si>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</si>
  <si>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</si>
  <si>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</si>
  <si>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</si>
  <si>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</si>
  <si>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</si>
  <si>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Надходження грошових коштів від операційної діяльності</t>
  </si>
  <si>
    <t>Цільове фінансуванн, усього, у тому числі: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</si>
  <si>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</si>
  <si>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</si>
  <si>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</si>
  <si>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</si>
  <si>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</si>
  <si>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</si>
  <si>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</si>
  <si>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</si>
  <si>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</si>
  <si>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</si>
  <si>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</si>
  <si>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</si>
  <si>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</si>
  <si>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</si>
  <si>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</si>
  <si>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</si>
  <si>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</si>
  <si>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</si>
  <si>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</si>
  <si>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</si>
  <si>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</si>
  <si>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</si>
  <si>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</si>
  <si>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</si>
  <si>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</si>
  <si>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</si>
  <si>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</si>
  <si>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</si>
  <si>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</si>
  <si>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</si>
  <si>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</si>
  <si>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основних засобів,  усього, у тому числі:</t>
  </si>
  <si>
    <t>Одиниця виміру</t>
  </si>
  <si>
    <t>за 2019 рік</t>
  </si>
  <si>
    <t xml:space="preserve">минулий 2018 рік </t>
  </si>
  <si>
    <t xml:space="preserve">поточний 2019 рік </t>
  </si>
  <si>
    <t>Звітний 2019 рік</t>
  </si>
  <si>
    <t xml:space="preserve">минулий 
2018 рік </t>
  </si>
  <si>
    <t xml:space="preserve">поточний 
2019 рік </t>
  </si>
  <si>
    <t>Факт минулого 2018 року</t>
  </si>
  <si>
    <t>План звітного 2019 роук</t>
  </si>
  <si>
    <t>Факт звітного 2019 року</t>
  </si>
  <si>
    <t>План звітного 2019 року</t>
  </si>
  <si>
    <t xml:space="preserve">минулий
 2018 рік </t>
  </si>
  <si>
    <t>відхилення,
(%)</t>
  </si>
  <si>
    <t>минулий 2018 рік</t>
  </si>
  <si>
    <t>поточний 2019 рік</t>
  </si>
  <si>
    <r>
      <t xml:space="preserve">до звіту про виконання показників фінансового плану за 2019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</si>
  <si>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 xml:space="preserve">Факт
минулого 2018 року
</t>
  </si>
  <si>
    <t>План
звітного 2019 року</t>
  </si>
  <si>
    <t>Факт
звітного 2019 року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</si>
  <si>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</si>
  <si>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</si>
  <si>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Отримано залучених коштів за звітний 2019 рік</t>
  </si>
  <si>
    <t>Повернено залучених коштів за звітний 2019 рік</t>
  </si>
  <si>
    <t>Заборгованість за кредитами станом на 01.01.2019 року</t>
  </si>
  <si>
    <t xml:space="preserve">факт 
минулого 2018 року
</t>
  </si>
  <si>
    <t>план
звітного 2019 року</t>
  </si>
  <si>
    <t>факт
звітного 2019 року</t>
  </si>
  <si>
    <t>факт
минулого 2018 року</t>
  </si>
  <si>
    <t>7. Джерела капітальних інвестицій у 2019 році</t>
  </si>
  <si>
    <t xml:space="preserve">минулий 
2019 рік </t>
  </si>
  <si>
    <t>Комунальне підприємство "Міський лікувально-діагностичний центр"</t>
  </si>
  <si>
    <t xml:space="preserve">Комунальне підприємство </t>
  </si>
  <si>
    <t>м. Вінниця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</si>
  <si>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</si>
  <si>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</si>
  <si>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</si>
  <si>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тис. грн.</t>
  </si>
  <si>
    <t>Комунальне підприємство</t>
  </si>
  <si>
    <t>вул. Київська буд.68, м. Вінниця</t>
  </si>
  <si>
    <t>(0432) 60-52-25</t>
  </si>
  <si>
    <t>Фостаковський Дмитро Стефанович</t>
  </si>
  <si>
    <t>0510100000</t>
  </si>
  <si>
    <t>86.21</t>
  </si>
  <si>
    <t>ПРО ВИКОНАННЯ ПОКАЗНИКІВ ФІНАНСОВОГО ПЛАНУ  КОМУНАЛЬНОГО ПІДПРИЄМСТВА "МІСЬКИЙ ЛІКУВАЛЬНО-ДІАГНОСТИЧНИЙ ЦЕНТР"</t>
  </si>
  <si>
    <t>Головний лікар КП "МЛДЦ"</t>
  </si>
  <si>
    <t>Д. С. Фостаковський</t>
  </si>
  <si>
    <t xml:space="preserve"> Д. С. Фостаковський</t>
  </si>
  <si>
    <t xml:space="preserve">  (ініціали, прізвище)    </t>
  </si>
  <si>
    <t>витрати на страхування медичних працівників</t>
  </si>
  <si>
    <t>витрати на водопостачання та водовідведення</t>
  </si>
  <si>
    <t>витрати на підвищення кваліфікації персоналу</t>
  </si>
  <si>
    <t>витрати на вимірювання зони зовнішнього опромінювання медичних працівників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</si>
  <si>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</si>
  <si>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</si>
  <si>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</si>
  <si>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 оцінки майна</t>
  </si>
  <si>
    <t>витрати на послуги зв'язку, інтернет резервований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</si>
  <si>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</si>
  <si>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</si>
  <si>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</si>
  <si>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охорону праці, техніку безпеки</t>
  </si>
  <si>
    <t>витрати на страхові послуги</t>
  </si>
  <si>
    <t>витрати на послугу по знесенню дерев</t>
  </si>
  <si>
    <t>витрати на оплату за розрахунково-касове обслуговування</t>
  </si>
  <si>
    <t>витрати на вивіз сміття</t>
  </si>
  <si>
    <t>витрати на охорону приміщення</t>
  </si>
  <si>
    <t>витрати на обслуговування "Чисте місто"</t>
  </si>
  <si>
    <t>витрати на інкасацію Ощадбанк</t>
  </si>
  <si>
    <t>витрати на списання матеріалів</t>
  </si>
  <si>
    <t>витрати на пожежне спостереження</t>
  </si>
  <si>
    <t>витрати на періодику</t>
  </si>
  <si>
    <t>витрати на опломбування касових апаратів</t>
  </si>
  <si>
    <t>витрати на послуги виготовлення ключів електронно-цифрового підпису</t>
  </si>
  <si>
    <t>витрати на послуги з проведення вимірювань у сфері поширеного державного метрологічного нагляду</t>
  </si>
  <si>
    <t>витрати на роботи з ресертифікації систем управління якістю</t>
  </si>
  <si>
    <t>витрати на публікацію інформаційних матеріалів</t>
  </si>
  <si>
    <t>витрати на конверти, марки</t>
  </si>
  <si>
    <t>витрати на розробку системи взаємної відповідальності між КП "МЛДЦ" та пацієнтами</t>
  </si>
  <si>
    <t>витрати на послуги по обробці даних для сайту підприємства</t>
  </si>
  <si>
    <t>коригування ПДВ і податку на прибуток</t>
  </si>
  <si>
    <t>витрати матеріалів на спільну діяльність</t>
  </si>
  <si>
    <t>преміальні до свят</t>
  </si>
  <si>
    <t>лікарняні 5 днів</t>
  </si>
  <si>
    <t xml:space="preserve">нарахування на преміальні та лікарняні </t>
  </si>
  <si>
    <t>витрати на новорічні подарунки працівникам</t>
  </si>
  <si>
    <t>витрати на проживання та переклад делегації ДОЗ</t>
  </si>
  <si>
    <t>витрати по ремонту орендованого автомобіля</t>
  </si>
  <si>
    <t>витрати на запчастини для орендованого автомобіля</t>
  </si>
  <si>
    <t>списання дебіторської заборгованості</t>
  </si>
  <si>
    <t>витрати на паливно-мастильні матеріали для орендованого автомобіля</t>
  </si>
  <si>
    <t>витрати на паливно-мастильні матеріали для автомобіля легковий-спеціалізований меддопомога-В марки Mercedes-Benz</t>
  </si>
  <si>
    <t>безоплатна передача автомобіля КНП "ВМКЛ №3"</t>
  </si>
  <si>
    <t>компенсація витрат від спільної діяльності</t>
  </si>
  <si>
    <t>дохід від реалізації шприців, б/у дзеркал</t>
  </si>
  <si>
    <t>дохід від безоплатно отриманих оборотних активів</t>
  </si>
  <si>
    <t>доходи від оренди майна</t>
  </si>
  <si>
    <t>відсотки за кредитним договором</t>
  </si>
  <si>
    <t>комісія за договором фінансового лізингу</t>
  </si>
  <si>
    <t>_ Д. С. Фостаковський_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</si>
  <si>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</si>
  <si>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</si>
  <si>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реалізації б/у шприців, дзеркал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</si>
  <si>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</si>
  <si>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</si>
  <si>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</si>
  <si>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</si>
  <si>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витрати за виконавчими листами</t>
  </si>
  <si>
    <t>мікроскопи  (2шт.)</t>
  </si>
  <si>
    <t>принтери</t>
  </si>
  <si>
    <t>ЕКГ - кабель пацієнта на 5 відведень для Cardio Tens (холтер)</t>
  </si>
  <si>
    <t>касовий апарат (4 шт)</t>
  </si>
  <si>
    <t>комп'ютерний комплекс (16 шт.)</t>
  </si>
  <si>
    <t>монтажна стійка для фільтрувальної станції</t>
  </si>
  <si>
    <t>негатоскоп  X-View 1520 LED</t>
  </si>
  <si>
    <t>мотокоса</t>
  </si>
  <si>
    <t>навіс на контейнерний майданчик</t>
  </si>
  <si>
    <t>обладнання системи охоронної сигналізації</t>
  </si>
  <si>
    <t>автомобіль легковий-спеціалізований меддопомога-В марки Mercedes-Benz</t>
  </si>
  <si>
    <t>професійне дизайнерське оформлення автомобіля меддопомога-В марки Mercedes-Benz</t>
  </si>
  <si>
    <t>станція очистки води</t>
  </si>
  <si>
    <t>холодильники</t>
  </si>
  <si>
    <t>стійка реєстрації</t>
  </si>
  <si>
    <t>щипці біопсійні для гастроскопії та колоноскопії (4 шт)</t>
  </si>
  <si>
    <t>авторефкератометр HRK-9000A</t>
  </si>
  <si>
    <t>проектор знаків НСР-7000</t>
  </si>
  <si>
    <t>офтальмоскоп</t>
  </si>
  <si>
    <t>набір офтальмологічний пробних окулярних лінз (комплект на 266 лінз)</t>
  </si>
  <si>
    <t>комутатори з портами</t>
  </si>
  <si>
    <t>багатофункціональний друкуючий пристрій</t>
  </si>
  <si>
    <t>плита едектрична</t>
  </si>
  <si>
    <t>шафа телекомунікаційна</t>
  </si>
  <si>
    <t>моноблок</t>
  </si>
  <si>
    <t>електрокардіограф</t>
  </si>
  <si>
    <t>відеоендоскопічна система HD-500</t>
  </si>
  <si>
    <t>відеогастроскоп EG-500</t>
  </si>
  <si>
    <t>відеоколоноскоп EC-500T</t>
  </si>
  <si>
    <t>мікропроцесорний електрохірургічний коагулятор</t>
  </si>
  <si>
    <t>петля поліпектомічна, симетрична з поскими боками</t>
  </si>
  <si>
    <t>петля поліпектомічна</t>
  </si>
  <si>
    <t>щипці для гарячої біопсії</t>
  </si>
  <si>
    <t>захват для видалення чужорідних тіл</t>
  </si>
  <si>
    <t>столи, стільці, шафи,ваги, жалюзі та інше</t>
  </si>
  <si>
    <t>розробка дизайну та верстки веб-сторінки</t>
  </si>
  <si>
    <t>програмний продукт UA-Бюджет комплексний облік для бюджетних установ</t>
  </si>
  <si>
    <t>реконструкція частини приміщень  на четвертому поверсі будівлі КП "МЛДЦ" по вул. Київській,68 в м. Вінниці</t>
  </si>
  <si>
    <t>дообладнання автомобіля меддопомога-В марки Mercedes-Benz</t>
  </si>
  <si>
    <t>дообладнання відеоколоноскопа</t>
  </si>
  <si>
    <t>добудова частини приміщень 3-го поверху  по вул. Київській, 68</t>
  </si>
  <si>
    <t>капітальний ремонт частини приміщень  3- го поверху МЛДЦ по вул. Київській, 68</t>
  </si>
  <si>
    <t>виготовлення проектно-кошторисної документації на ремонт частини приміщень 3-го поверху будівлі КП "МЛДЦ"</t>
  </si>
  <si>
    <t>відшкодування вартості об'єкта лізингу</t>
  </si>
  <si>
    <t>мікроскопи (2 шт)</t>
  </si>
  <si>
    <t>ЕКГ-кабель пацієнта на 5 відведенеь для Cardio Tens (холтер)</t>
  </si>
  <si>
    <t>компютерний комплекс (16 шт)</t>
  </si>
  <si>
    <t xml:space="preserve">автомобіль легковий-спеціалізований   меддопомога-В марки Mercedes-Benz </t>
  </si>
  <si>
    <t xml:space="preserve">професійне дизайнерське оформлення автомобіля меддопомога-В марки Mercedes-Benz </t>
  </si>
  <si>
    <t>холодильник</t>
  </si>
  <si>
    <t>добудова частини приміщень 3-го поверху  по вул. Київській,68</t>
  </si>
  <si>
    <t>капітальний ремонт частини приміщень  3- го поверху МЛДЦ по вул. Київській,68</t>
  </si>
  <si>
    <t>КП "Міський лікувально-діагностичний центр"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</si>
  <si>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</si>
  <si>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</si>
  <si>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надання медичних послуг</t>
  </si>
  <si>
    <t>ТОВ "Фінансова компанія "Муніципальні платіжні системи"</t>
  </si>
  <si>
    <t>договір фінансового лізингу на транспортний засіб</t>
  </si>
  <si>
    <t>530 тис. грн.</t>
  </si>
  <si>
    <t>комісія 59 тис. грн.</t>
  </si>
  <si>
    <t>з 27.09.2018 до 26.09.2021, щомісяця</t>
  </si>
  <si>
    <t>Автомобіль легковий-спеціалізований   меддопомога-В марки Mercedes-Benz модель Shrinter 515 CDI</t>
  </si>
  <si>
    <t>МКП "Вінницький фонд муніципальних інвестицій"</t>
  </si>
  <si>
    <t>кредитний договір (договір позики) на медичне обладнання</t>
  </si>
  <si>
    <t>1 809 тис. грн.</t>
  </si>
  <si>
    <t>8 відсотків річних</t>
  </si>
  <si>
    <t>з 22.12.2019 до 21.11.2023, щомісяця</t>
  </si>
  <si>
    <t>Медичне обладнання: відеоендоскопічна система, відеогастроскоп,відеоколоноскоп, мікропроцесорний електрохірургічний коагулятор, поліпектомічна петля 2 шт.,щипці для гарячої біопсії, захват для видалення чужорідних тіл</t>
  </si>
  <si>
    <t>кредитний договір (договір позики) на медичне обладнання з МКП "Вінницький фонд муніципальних інвестицій"</t>
  </si>
  <si>
    <t>ГАЗ   31105</t>
  </si>
  <si>
    <t>NISSAN TEANA</t>
  </si>
  <si>
    <t>адміністративно-господарські потреби</t>
  </si>
  <si>
    <t>01.08.2017</t>
  </si>
  <si>
    <t>01.03.2019</t>
  </si>
  <si>
    <t>витрати на оренду ОЗ</t>
  </si>
  <si>
    <t>витрати на послуги зі стерилізації інструментів та медичних матеріалів</t>
  </si>
  <si>
    <t>витрати на утилізацію небезпечних відходів</t>
  </si>
  <si>
    <t>витрати на довідник головної медсестри</t>
  </si>
  <si>
    <t xml:space="preserve">витрати на страхування </t>
  </si>
  <si>
    <t>супровід комп. програми та бази Мед. кадри України та "Медична статистика"</t>
  </si>
  <si>
    <t>витрати на послуги з постачання програми для роботи в МЕДОК</t>
  </si>
  <si>
    <t>витрати на реєстрацію патенту</t>
  </si>
  <si>
    <t>Дохід від участі в капіталі (50% прибутку отриманих від спільної діяльності)</t>
  </si>
  <si>
    <t>Втрати від участі в капіталі (від участі в спільній діяльності)</t>
  </si>
  <si>
    <t>інші доходи (дохід від безоплатно одержаних основних засобів)</t>
  </si>
  <si>
    <t>нетипові операційні витрати (списання питної води, стаканчиків, миючих засобів)</t>
  </si>
  <si>
    <t>стіл офтальмологічний електричний</t>
  </si>
  <si>
    <t>станція паразитологічна ParaSys</t>
  </si>
  <si>
    <t>кондиціонер (3 шт)</t>
  </si>
  <si>
    <t>касета CARESTREAM CR (2 шт)</t>
  </si>
  <si>
    <t>жорсткий диск</t>
  </si>
  <si>
    <t>IP -відеореєстратор</t>
  </si>
  <si>
    <t>система "Лікнет телевью-2е"</t>
  </si>
  <si>
    <t>система "Лікнет телевью-3е"</t>
  </si>
  <si>
    <t>IP -телефони (7 шт)</t>
  </si>
  <si>
    <t>IP -камери (46 шт)</t>
  </si>
  <si>
    <t>реконструкція частини приміщень  на четвертому поверсі будівлі КП "МЛДЦ" по вул. Київській,68 в м. Вінниці (плануємо взяти позику в ТОВ "Фінансова компанія "Муніципальні платіжні системи")</t>
  </si>
  <si>
    <t>Заборгованість станом на 31.12.2019 року</t>
  </si>
  <si>
    <t>відшкодування пільгових пенсій</t>
  </si>
  <si>
    <t>право користування земельною ділянкою (безоплатно)</t>
  </si>
  <si>
    <r>
      <t xml:space="preserve">Інші фінансові доходи </t>
    </r>
    <r>
      <rPr>
        <i/>
        <sz val="16"/>
        <rFont val="Times New Roman"/>
        <family val="1"/>
        <charset val="204"/>
      </rPr>
      <t>(отримані відсотки банку на депозитному рахунку)</t>
    </r>
  </si>
</sst>
</file>

<file path=xl/styles.xml><?xml version="1.0" encoding="utf-8"?>
<styleSheet xmlns="http://schemas.openxmlformats.org/spreadsheetml/2006/main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dd\.mm\.yyyy;@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5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0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Alignment="1">
      <alignment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6" applyFont="1" applyFill="1" applyBorder="1" applyAlignment="1">
      <alignment vertical="center"/>
    </xf>
    <xf numFmtId="0" fontId="4" fillId="0" borderId="0" xfId="246" applyFont="1" applyFill="1" applyBorder="1" applyAlignment="1">
      <alignment vertical="center"/>
    </xf>
    <xf numFmtId="0" fontId="5" fillId="0" borderId="0" xfId="24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246" applyFont="1" applyFill="1"/>
    <xf numFmtId="0" fontId="5" fillId="0" borderId="0" xfId="246" applyFont="1" applyFill="1" applyBorder="1" applyAlignment="1">
      <alignment vertical="center" wrapText="1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9" fillId="0" borderId="0" xfId="0" applyFont="1" applyFill="1"/>
    <xf numFmtId="0" fontId="72" fillId="29" borderId="3" xfId="0" applyFont="1" applyFill="1" applyBorder="1" applyAlignment="1" applyProtection="1">
      <alignment horizontal="left" vertical="center" wrapText="1"/>
      <protection locked="0"/>
    </xf>
    <xf numFmtId="0" fontId="72" fillId="29" borderId="14" xfId="0" quotePrefix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 wrapText="1"/>
    </xf>
    <xf numFmtId="0" fontId="4" fillId="0" borderId="0" xfId="246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69" fontId="4" fillId="29" borderId="3" xfId="207" applyNumberFormat="1" applyFont="1" applyFill="1" applyBorder="1" applyAlignment="1">
      <alignment horizontal="righ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quotePrefix="1" applyFont="1" applyFill="1" applyBorder="1" applyAlignment="1">
      <alignment horizontal="center" vertical="center"/>
    </xf>
    <xf numFmtId="170" fontId="5" fillId="29" borderId="0" xfId="0" quotePrefix="1" applyNumberFormat="1" applyFont="1" applyFill="1" applyBorder="1" applyAlignment="1">
      <alignment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4" fillId="29" borderId="3" xfId="246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/>
    </xf>
    <xf numFmtId="0" fontId="5" fillId="29" borderId="3" xfId="246" applyFont="1" applyFill="1" applyBorder="1" applyAlignment="1">
      <alignment horizontal="center" vertical="center"/>
    </xf>
    <xf numFmtId="0" fontId="4" fillId="29" borderId="3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horizontal="left" vertical="center" wrapText="1"/>
    </xf>
    <xf numFmtId="0" fontId="5" fillId="29" borderId="0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vertical="center" wrapText="1"/>
    </xf>
    <xf numFmtId="0" fontId="5" fillId="29" borderId="0" xfId="0" applyFont="1" applyFill="1" applyAlignment="1">
      <alignment horizontal="center" vertical="center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17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3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 shrinkToFit="1"/>
    </xf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3" fontId="5" fillId="29" borderId="18" xfId="0" applyNumberFormat="1" applyFont="1" applyFill="1" applyBorder="1" applyAlignment="1">
      <alignment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170" fontId="4" fillId="29" borderId="0" xfId="0" applyNumberFormat="1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14" fillId="29" borderId="0" xfId="0" applyFont="1" applyFill="1" applyAlignment="1">
      <alignment vertical="center"/>
    </xf>
    <xf numFmtId="0" fontId="14" fillId="29" borderId="0" xfId="0" applyFont="1" applyFill="1"/>
    <xf numFmtId="0" fontId="1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0" xfId="0" applyFont="1" applyFill="1" applyAlignment="1">
      <alignment horizontal="right" vertical="center"/>
    </xf>
    <xf numFmtId="0" fontId="6" fillId="29" borderId="0" xfId="0" applyFont="1" applyFill="1" applyAlignment="1">
      <alignment vertical="center"/>
    </xf>
    <xf numFmtId="0" fontId="0" fillId="29" borderId="0" xfId="0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6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9" borderId="3" xfId="246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0" fontId="76" fillId="29" borderId="0" xfId="0" quotePrefix="1" applyFont="1" applyFill="1" applyBorder="1" applyAlignment="1">
      <alignment horizontal="center" vertical="center"/>
    </xf>
    <xf numFmtId="170" fontId="76" fillId="29" borderId="0" xfId="0" quotePrefix="1" applyNumberFormat="1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quotePrefix="1" applyFont="1" applyFill="1" applyBorder="1" applyAlignment="1">
      <alignment horizontal="center" vertical="center"/>
    </xf>
    <xf numFmtId="173" fontId="79" fillId="29" borderId="3" xfId="0" applyNumberFormat="1" applyFont="1" applyFill="1" applyBorder="1" applyAlignment="1">
      <alignment horizontal="center" vertical="center" wrapText="1"/>
    </xf>
    <xf numFmtId="169" fontId="79" fillId="29" borderId="3" xfId="207" applyNumberFormat="1" applyFont="1" applyFill="1" applyBorder="1" applyAlignment="1">
      <alignment horizontal="right" vertical="center" wrapText="1"/>
    </xf>
    <xf numFmtId="49" fontId="79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>
      <alignment horizontal="center" vertical="center" wrapText="1"/>
    </xf>
    <xf numFmtId="0" fontId="79" fillId="29" borderId="0" xfId="0" quotePrefix="1" applyFont="1" applyFill="1" applyBorder="1" applyAlignment="1">
      <alignment horizontal="center" vertical="center"/>
    </xf>
    <xf numFmtId="170" fontId="79" fillId="29" borderId="0" xfId="0" quotePrefix="1" applyNumberFormat="1" applyFont="1" applyFill="1" applyBorder="1" applyAlignment="1">
      <alignment vertical="center" wrapText="1"/>
    </xf>
    <xf numFmtId="0" fontId="79" fillId="29" borderId="0" xfId="0" applyFont="1" applyFill="1" applyBorder="1" applyAlignment="1">
      <alignment vertical="center"/>
    </xf>
    <xf numFmtId="0" fontId="73" fillId="0" borderId="0" xfId="0" applyFont="1" applyFill="1" applyAlignment="1">
      <alignment horizontal="right" vertical="center"/>
    </xf>
    <xf numFmtId="0" fontId="79" fillId="29" borderId="19" xfId="0" applyFont="1" applyFill="1" applyBorder="1" applyAlignment="1">
      <alignment horizontal="left" vertical="center" wrapText="1"/>
    </xf>
    <xf numFmtId="0" fontId="74" fillId="29" borderId="15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9" fillId="0" borderId="14" xfId="0" applyFont="1" applyFill="1" applyBorder="1" applyAlignment="1">
      <alignment horizontal="center" vertical="center" wrapText="1" shrinkToFit="1"/>
    </xf>
    <xf numFmtId="0" fontId="73" fillId="29" borderId="17" xfId="246" applyFont="1" applyFill="1" applyBorder="1" applyAlignment="1">
      <alignment horizontal="left" vertical="center" wrapText="1"/>
    </xf>
    <xf numFmtId="0" fontId="73" fillId="29" borderId="16" xfId="246" applyFont="1" applyFill="1" applyBorder="1" applyAlignment="1">
      <alignment horizontal="left" vertical="center" wrapText="1"/>
    </xf>
    <xf numFmtId="0" fontId="73" fillId="29" borderId="19" xfId="0" applyFont="1" applyFill="1" applyBorder="1" applyAlignment="1">
      <alignment horizontal="left" vertical="center" wrapText="1"/>
    </xf>
    <xf numFmtId="0" fontId="73" fillId="29" borderId="19" xfId="0" quotePrefix="1" applyFont="1" applyFill="1" applyBorder="1" applyAlignment="1">
      <alignment horizontal="center" vertical="center"/>
    </xf>
    <xf numFmtId="0" fontId="79" fillId="29" borderId="19" xfId="0" quotePrefix="1" applyFont="1" applyFill="1" applyBorder="1" applyAlignment="1">
      <alignment horizontal="center" vertical="center"/>
    </xf>
    <xf numFmtId="0" fontId="79" fillId="29" borderId="0" xfId="0" applyFont="1" applyFill="1" applyAlignment="1">
      <alignment vertical="center"/>
    </xf>
    <xf numFmtId="0" fontId="73" fillId="29" borderId="0" xfId="0" quotePrefix="1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  <xf numFmtId="0" fontId="79" fillId="29" borderId="3" xfId="0" applyNumberFormat="1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73" fillId="29" borderId="3" xfId="0" quotePrefix="1" applyNumberFormat="1" applyFont="1" applyFill="1" applyBorder="1" applyAlignment="1">
      <alignment horizontal="center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9" fillId="29" borderId="0" xfId="0" applyFont="1" applyFill="1" applyBorder="1" applyAlignment="1">
      <alignment horizontal="left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170" fontId="79" fillId="29" borderId="0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left" vertical="center" wrapText="1" shrinkToFit="1"/>
    </xf>
    <xf numFmtId="0" fontId="76" fillId="29" borderId="0" xfId="0" applyFont="1" applyFill="1" applyBorder="1" applyAlignment="1">
      <alignment horizontal="left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3" xfId="0" applyFont="1" applyFill="1" applyBorder="1" applyAlignment="1">
      <alignment horizontal="center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0" xfId="0" applyFont="1" applyFill="1" applyAlignment="1">
      <alignment horizontal="right" vertical="center"/>
    </xf>
    <xf numFmtId="0" fontId="79" fillId="29" borderId="13" xfId="0" applyFont="1" applyFill="1" applyBorder="1" applyAlignment="1">
      <alignment vertical="center"/>
    </xf>
    <xf numFmtId="0" fontId="79" fillId="29" borderId="13" xfId="0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right" vertical="center"/>
    </xf>
    <xf numFmtId="169" fontId="73" fillId="29" borderId="0" xfId="0" applyNumberFormat="1" applyFont="1" applyFill="1" applyBorder="1" applyAlignment="1">
      <alignment horizontal="right" vertical="center"/>
    </xf>
    <xf numFmtId="0" fontId="82" fillId="29" borderId="0" xfId="0" applyFont="1" applyFill="1" applyAlignment="1">
      <alignment vertical="center"/>
    </xf>
    <xf numFmtId="0" fontId="79" fillId="29" borderId="3" xfId="0" applyNumberFormat="1" applyFont="1" applyFill="1" applyBorder="1"/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83" fillId="29" borderId="3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vertical="center" wrapTex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vertical="center"/>
    </xf>
    <xf numFmtId="173" fontId="86" fillId="29" borderId="3" xfId="0" applyNumberFormat="1" applyFont="1" applyFill="1" applyBorder="1" applyAlignment="1">
      <alignment horizontal="center" vertical="center" wrapText="1"/>
    </xf>
    <xf numFmtId="169" fontId="86" fillId="29" borderId="3" xfId="207" applyNumberFormat="1" applyFont="1" applyFill="1" applyBorder="1" applyAlignment="1">
      <alignment horizontal="right" vertical="center" wrapText="1"/>
    </xf>
    <xf numFmtId="173" fontId="87" fillId="29" borderId="3" xfId="0" applyNumberFormat="1" applyFont="1" applyFill="1" applyBorder="1" applyAlignment="1">
      <alignment horizontal="center" vertical="center" wrapText="1"/>
    </xf>
    <xf numFmtId="169" fontId="87" fillId="29" borderId="3" xfId="207" applyNumberFormat="1" applyFont="1" applyFill="1" applyBorder="1" applyAlignment="1">
      <alignment horizontal="right" vertical="center" wrapText="1"/>
    </xf>
    <xf numFmtId="180" fontId="87" fillId="29" borderId="3" xfId="0" applyNumberFormat="1" applyFont="1" applyFill="1" applyBorder="1" applyAlignment="1">
      <alignment horizontal="center" vertical="center" wrapText="1"/>
    </xf>
    <xf numFmtId="180" fontId="87" fillId="29" borderId="3" xfId="207" applyNumberFormat="1" applyFont="1" applyFill="1" applyBorder="1" applyAlignment="1">
      <alignment horizontal="right" vertical="center" wrapText="1"/>
    </xf>
    <xf numFmtId="179" fontId="86" fillId="29" borderId="3" xfId="0" applyNumberFormat="1" applyFont="1" applyFill="1" applyBorder="1" applyAlignment="1">
      <alignment horizontal="right" vertical="center" wrapText="1"/>
    </xf>
    <xf numFmtId="179" fontId="87" fillId="29" borderId="3" xfId="0" applyNumberFormat="1" applyFont="1" applyFill="1" applyBorder="1" applyAlignment="1">
      <alignment horizontal="center" vertical="center" wrapText="1"/>
    </xf>
    <xf numFmtId="179" fontId="87" fillId="29" borderId="3" xfId="207" applyNumberFormat="1" applyFont="1" applyFill="1" applyBorder="1" applyAlignment="1">
      <alignment horizontal="right" vertical="center" wrapText="1"/>
    </xf>
    <xf numFmtId="0" fontId="86" fillId="29" borderId="3" xfId="0" applyFont="1" applyFill="1" applyBorder="1" applyAlignment="1">
      <alignment vertical="center" wrapText="1"/>
    </xf>
    <xf numFmtId="170" fontId="84" fillId="29" borderId="3" xfId="238" applyNumberFormat="1" applyFont="1" applyFill="1" applyBorder="1" applyAlignment="1">
      <alignment horizontal="center" vertical="center" wrapText="1"/>
    </xf>
    <xf numFmtId="179" fontId="87" fillId="29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center" vertical="center" wrapText="1"/>
    </xf>
    <xf numFmtId="169" fontId="84" fillId="29" borderId="3" xfId="207" applyNumberFormat="1" applyFont="1" applyFill="1" applyBorder="1" applyAlignment="1">
      <alignment horizontal="right" vertical="center" wrapText="1"/>
    </xf>
    <xf numFmtId="169" fontId="85" fillId="29" borderId="3" xfId="207" applyNumberFormat="1" applyFont="1" applyFill="1" applyBorder="1" applyAlignment="1">
      <alignment horizontal="right" vertical="center" wrapText="1"/>
    </xf>
    <xf numFmtId="173" fontId="84" fillId="29" borderId="3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vertical="center"/>
    </xf>
    <xf numFmtId="0" fontId="79" fillId="0" borderId="16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19" xfId="182" applyFont="1" applyFill="1" applyBorder="1" applyAlignment="1">
      <alignment horizontal="left" vertical="center" wrapText="1"/>
      <protection locked="0"/>
    </xf>
    <xf numFmtId="0" fontId="79" fillId="0" borderId="19" xfId="0" applyFont="1" applyFill="1" applyBorder="1" applyAlignment="1">
      <alignment horizontal="center" vertical="center" wrapText="1"/>
    </xf>
    <xf numFmtId="179" fontId="87" fillId="0" borderId="19" xfId="0" applyNumberFormat="1" applyFont="1" applyFill="1" applyBorder="1" applyAlignment="1">
      <alignment horizontal="right" vertical="center" wrapText="1"/>
    </xf>
    <xf numFmtId="0" fontId="89" fillId="29" borderId="3" xfId="182" applyFont="1" applyFill="1" applyBorder="1" applyAlignment="1">
      <alignment horizontal="left" vertical="center" wrapText="1"/>
      <protection locked="0"/>
    </xf>
    <xf numFmtId="0" fontId="90" fillId="29" borderId="3" xfId="0" applyFont="1" applyFill="1" applyBorder="1" applyAlignment="1">
      <alignment horizontal="center" vertical="center" wrapText="1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86" fillId="29" borderId="19" xfId="0" applyNumberFormat="1" applyFont="1" applyFill="1" applyBorder="1" applyAlignment="1">
      <alignment horizontal="right" vertical="center" wrapText="1"/>
    </xf>
    <xf numFmtId="0" fontId="89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3" xfId="246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center" vertical="center"/>
    </xf>
    <xf numFmtId="179" fontId="90" fillId="29" borderId="3" xfId="0" applyNumberFormat="1" applyFont="1" applyFill="1" applyBorder="1" applyAlignment="1">
      <alignment horizontal="center" vertical="center" wrapText="1"/>
    </xf>
    <xf numFmtId="179" fontId="87" fillId="29" borderId="19" xfId="0" applyNumberFormat="1" applyFont="1" applyFill="1" applyBorder="1" applyAlignment="1">
      <alignment horizontal="right" vertical="center" wrapText="1"/>
    </xf>
    <xf numFmtId="0" fontId="90" fillId="29" borderId="3" xfId="246" applyFont="1" applyFill="1" applyBorder="1" applyAlignment="1">
      <alignment horizontal="center" vertical="center"/>
    </xf>
    <xf numFmtId="0" fontId="89" fillId="29" borderId="3" xfId="0" applyFont="1" applyFill="1" applyBorder="1" applyAlignment="1">
      <alignment horizontal="center" vertical="center" wrapText="1"/>
    </xf>
    <xf numFmtId="179" fontId="89" fillId="29" borderId="19" xfId="0" applyNumberFormat="1" applyFont="1" applyFill="1" applyBorder="1" applyAlignment="1">
      <alignment horizontal="center" vertical="center" wrapText="1"/>
    </xf>
    <xf numFmtId="0" fontId="89" fillId="29" borderId="19" xfId="0" applyFont="1" applyFill="1" applyBorder="1" applyAlignment="1" applyProtection="1">
      <alignment horizontal="left" vertical="center" wrapText="1"/>
      <protection locked="0"/>
    </xf>
    <xf numFmtId="0" fontId="90" fillId="29" borderId="3" xfId="0" quotePrefix="1" applyFont="1" applyFill="1" applyBorder="1" applyAlignment="1">
      <alignment horizontal="center" vertical="center"/>
    </xf>
    <xf numFmtId="0" fontId="90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14" xfId="0" quotePrefix="1" applyFont="1" applyFill="1" applyBorder="1" applyAlignment="1">
      <alignment horizontal="center" vertical="center"/>
    </xf>
    <xf numFmtId="0" fontId="90" fillId="29" borderId="3" xfId="0" quotePrefix="1" applyNumberFormat="1" applyFont="1" applyFill="1" applyBorder="1" applyAlignment="1">
      <alignment horizontal="center" vertical="center"/>
    </xf>
    <xf numFmtId="0" fontId="90" fillId="29" borderId="19" xfId="0" quotePrefix="1" applyNumberFormat="1" applyFont="1" applyFill="1" applyBorder="1" applyAlignment="1">
      <alignment horizontal="center" vertical="center"/>
    </xf>
    <xf numFmtId="49" fontId="90" fillId="29" borderId="3" xfId="0" applyNumberFormat="1" applyFont="1" applyFill="1" applyBorder="1" applyAlignment="1">
      <alignment horizontal="center" vertical="center"/>
    </xf>
    <xf numFmtId="177" fontId="89" fillId="29" borderId="3" xfId="0" applyNumberFormat="1" applyFont="1" applyFill="1" applyBorder="1" applyAlignment="1">
      <alignment horizontal="center" vertical="center" wrapText="1"/>
    </xf>
    <xf numFmtId="177" fontId="90" fillId="29" borderId="19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5" fillId="22" borderId="3" xfId="0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5" fillId="29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" fillId="22" borderId="3" xfId="0" applyFont="1" applyFill="1" applyBorder="1" applyAlignment="1">
      <alignment horizontal="left" vertical="center" wrapText="1"/>
    </xf>
    <xf numFmtId="0" fontId="9" fillId="22" borderId="3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88" fillId="2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8" fillId="0" borderId="3" xfId="0" applyFont="1" applyBorder="1" applyAlignment="1">
      <alignment horizontal="left" vertical="center"/>
    </xf>
    <xf numFmtId="179" fontId="4" fillId="29" borderId="3" xfId="0" applyNumberFormat="1" applyFont="1" applyFill="1" applyBorder="1" applyAlignment="1">
      <alignment horizontal="center" vertical="center" wrapText="1"/>
    </xf>
    <xf numFmtId="0" fontId="88" fillId="29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" fillId="29" borderId="3" xfId="0" applyNumberFormat="1" applyFont="1" applyFill="1" applyBorder="1" applyAlignment="1">
      <alignment horizontal="center" vertical="center" wrapText="1"/>
    </xf>
    <xf numFmtId="179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 wrapText="1" shrinkToFit="1"/>
    </xf>
    <xf numFmtId="0" fontId="88" fillId="22" borderId="3" xfId="0" quotePrefix="1" applyFont="1" applyFill="1" applyBorder="1" applyAlignment="1">
      <alignment horizontal="center" vertical="center"/>
    </xf>
    <xf numFmtId="179" fontId="88" fillId="29" borderId="3" xfId="0" applyNumberFormat="1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left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5" fillId="29" borderId="3" xfId="0" quotePrefix="1" applyNumberFormat="1" applyFont="1" applyFill="1" applyBorder="1" applyAlignment="1">
      <alignment horizontal="center" vertical="center"/>
    </xf>
    <xf numFmtId="179" fontId="85" fillId="29" borderId="3" xfId="207" applyNumberFormat="1" applyFont="1" applyFill="1" applyBorder="1" applyAlignment="1">
      <alignment horizontal="right" vertical="center" wrapText="1"/>
    </xf>
    <xf numFmtId="179" fontId="84" fillId="29" borderId="3" xfId="207" applyNumberFormat="1" applyFont="1" applyFill="1" applyBorder="1" applyAlignment="1">
      <alignment horizontal="right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 shrinkToFit="1"/>
    </xf>
    <xf numFmtId="0" fontId="96" fillId="22" borderId="3" xfId="0" applyFont="1" applyFill="1" applyBorder="1" applyAlignment="1">
      <alignment horizontal="left" vertical="center" wrapText="1"/>
    </xf>
    <xf numFmtId="0" fontId="96" fillId="22" borderId="3" xfId="0" applyFont="1" applyFill="1" applyBorder="1" applyAlignment="1">
      <alignment horizontal="center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22" borderId="3" xfId="0" quotePrefix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top"/>
    </xf>
    <xf numFmtId="49" fontId="79" fillId="0" borderId="3" xfId="0" applyNumberFormat="1" applyFont="1" applyFill="1" applyBorder="1" applyAlignment="1">
      <alignment horizontal="left" vertical="top"/>
    </xf>
    <xf numFmtId="173" fontId="73" fillId="0" borderId="3" xfId="0" applyNumberFormat="1" applyFont="1" applyFill="1" applyBorder="1" applyAlignment="1">
      <alignment horizontal="center" vertical="center" wrapText="1"/>
    </xf>
    <xf numFmtId="173" fontId="79" fillId="0" borderId="3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right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173" fontId="79" fillId="29" borderId="3" xfId="0" applyNumberFormat="1" applyFont="1" applyFill="1" applyBorder="1" applyAlignment="1">
      <alignment horizontal="right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173" fontId="87" fillId="0" borderId="3" xfId="0" applyNumberFormat="1" applyFont="1" applyFill="1" applyBorder="1" applyAlignment="1">
      <alignment horizontal="center" vertical="center" wrapText="1"/>
    </xf>
    <xf numFmtId="169" fontId="87" fillId="0" borderId="3" xfId="207" applyNumberFormat="1" applyFont="1" applyFill="1" applyBorder="1" applyAlignment="1">
      <alignment horizontal="right" vertical="center" wrapText="1"/>
    </xf>
    <xf numFmtId="179" fontId="79" fillId="29" borderId="3" xfId="0" applyNumberFormat="1" applyFont="1" applyFill="1" applyBorder="1" applyAlignment="1">
      <alignment horizontal="right" vertical="center" wrapText="1"/>
    </xf>
    <xf numFmtId="173" fontId="73" fillId="29" borderId="3" xfId="0" applyNumberFormat="1" applyFont="1" applyFill="1" applyBorder="1" applyAlignment="1">
      <alignment horizontal="right" vertical="center" wrapText="1"/>
    </xf>
    <xf numFmtId="3" fontId="79" fillId="29" borderId="3" xfId="0" applyNumberFormat="1" applyFont="1" applyFill="1" applyBorder="1" applyAlignment="1">
      <alignment horizontal="right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right" vertical="center" wrapText="1"/>
    </xf>
    <xf numFmtId="179" fontId="79" fillId="29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177" fontId="9" fillId="29" borderId="3" xfId="0" applyNumberFormat="1" applyFont="1" applyFill="1" applyBorder="1" applyAlignment="1">
      <alignment horizontal="left" vertical="center" wrapText="1"/>
    </xf>
    <xf numFmtId="0" fontId="9" fillId="29" borderId="15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3" fontId="72" fillId="29" borderId="3" xfId="0" applyNumberFormat="1" applyFont="1" applyFill="1" applyBorder="1" applyAlignment="1">
      <alignment horizontal="center" vertical="center" wrapText="1"/>
    </xf>
    <xf numFmtId="169" fontId="72" fillId="29" borderId="3" xfId="207" applyNumberFormat="1" applyFont="1" applyFill="1" applyBorder="1" applyAlignment="1">
      <alignment horizontal="right" vertical="center" wrapText="1"/>
    </xf>
    <xf numFmtId="173" fontId="99" fillId="29" borderId="3" xfId="0" applyNumberFormat="1" applyFont="1" applyFill="1" applyBorder="1" applyAlignment="1">
      <alignment horizontal="center" vertical="center" wrapText="1"/>
    </xf>
    <xf numFmtId="169" fontId="99" fillId="29" borderId="3" xfId="207" applyNumberFormat="1" applyFont="1" applyFill="1" applyBorder="1" applyAlignment="1">
      <alignment horizontal="right" vertical="center" wrapText="1"/>
    </xf>
    <xf numFmtId="170" fontId="72" fillId="29" borderId="3" xfId="238" applyNumberFormat="1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9" fillId="29" borderId="3" xfId="0" applyNumberFormat="1" applyFont="1" applyFill="1" applyBorder="1" applyAlignment="1">
      <alignment horizontal="center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3" fontId="87" fillId="29" borderId="3" xfId="0" applyNumberFormat="1" applyFont="1" applyFill="1" applyBorder="1" applyAlignment="1">
      <alignment horizontal="right" vertical="center" wrapText="1"/>
    </xf>
    <xf numFmtId="3" fontId="87" fillId="29" borderId="3" xfId="0" applyNumberFormat="1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 shrinkToFi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9" fontId="90" fillId="0" borderId="19" xfId="0" applyNumberFormat="1" applyFont="1" applyFill="1" applyBorder="1" applyAlignment="1">
      <alignment horizontal="right" vertical="center" wrapText="1"/>
    </xf>
    <xf numFmtId="179" fontId="89" fillId="29" borderId="19" xfId="0" applyNumberFormat="1" applyFont="1" applyFill="1" applyBorder="1" applyAlignment="1">
      <alignment horizontal="right" vertical="center" wrapText="1"/>
    </xf>
    <xf numFmtId="179" fontId="79" fillId="0" borderId="19" xfId="0" applyNumberFormat="1" applyFont="1" applyFill="1" applyBorder="1" applyAlignment="1">
      <alignment horizontal="right" vertical="center" wrapText="1"/>
    </xf>
    <xf numFmtId="179" fontId="73" fillId="29" borderId="19" xfId="0" applyNumberFormat="1" applyFont="1" applyFill="1" applyBorder="1" applyAlignment="1">
      <alignment horizontal="right" vertical="center" wrapText="1"/>
    </xf>
    <xf numFmtId="179" fontId="79" fillId="29" borderId="19" xfId="0" applyNumberFormat="1" applyFont="1" applyFill="1" applyBorder="1" applyAlignment="1">
      <alignment horizontal="right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right" vertical="center" wrapText="1"/>
    </xf>
    <xf numFmtId="177" fontId="73" fillId="29" borderId="19" xfId="0" applyNumberFormat="1" applyFont="1" applyFill="1" applyBorder="1" applyAlignment="1">
      <alignment horizontal="right" vertical="center" wrapText="1"/>
    </xf>
    <xf numFmtId="177" fontId="79" fillId="29" borderId="19" xfId="0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9" fillId="0" borderId="19" xfId="0" applyNumberFormat="1" applyFont="1" applyFill="1" applyBorder="1" applyAlignment="1">
      <alignment horizontal="center" vertical="center" wrapText="1"/>
    </xf>
    <xf numFmtId="177" fontId="79" fillId="0" borderId="19" xfId="0" applyNumberFormat="1" applyFont="1" applyFill="1" applyBorder="1" applyAlignment="1">
      <alignment horizontal="right"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7" fontId="89" fillId="29" borderId="19" xfId="0" applyNumberFormat="1" applyFont="1" applyFill="1" applyBorder="1" applyAlignment="1">
      <alignment horizontal="center" vertical="center" wrapText="1"/>
    </xf>
    <xf numFmtId="177" fontId="89" fillId="0" borderId="19" xfId="0" applyNumberFormat="1" applyFont="1" applyFill="1" applyBorder="1" applyAlignment="1">
      <alignment horizontal="center" vertical="center" wrapText="1"/>
    </xf>
    <xf numFmtId="177" fontId="90" fillId="0" borderId="19" xfId="0" applyNumberFormat="1" applyFont="1" applyFill="1" applyBorder="1" applyAlignment="1">
      <alignment horizontal="center" vertical="center" wrapText="1"/>
    </xf>
    <xf numFmtId="177" fontId="79" fillId="29" borderId="19" xfId="0" applyNumberFormat="1" applyFont="1" applyFill="1" applyBorder="1" applyAlignment="1">
      <alignment horizontal="center" vertical="center" wrapText="1"/>
    </xf>
    <xf numFmtId="0" fontId="95" fillId="29" borderId="3" xfId="0" applyFont="1" applyFill="1" applyBorder="1" applyAlignment="1">
      <alignment horizontal="left" vertical="center" wrapText="1"/>
    </xf>
    <xf numFmtId="177" fontId="87" fillId="0" borderId="19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vertical="center" wrapText="1"/>
    </xf>
    <xf numFmtId="177" fontId="87" fillId="29" borderId="3" xfId="0" applyNumberFormat="1" applyFont="1" applyFill="1" applyBorder="1" applyAlignment="1">
      <alignment horizontal="center" vertical="center" wrapText="1"/>
    </xf>
    <xf numFmtId="177" fontId="95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8" fontId="100" fillId="29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29" borderId="3" xfId="0" applyNumberFormat="1" applyFont="1" applyFill="1" applyBorder="1" applyAlignment="1">
      <alignment horizontal="center" vertical="center" wrapText="1"/>
    </xf>
    <xf numFmtId="178" fontId="101" fillId="29" borderId="3" xfId="0" applyNumberFormat="1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right" vertical="center" wrapText="1"/>
    </xf>
    <xf numFmtId="0" fontId="95" fillId="0" borderId="0" xfId="0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right" vertical="center" wrapText="1"/>
    </xf>
    <xf numFmtId="0" fontId="9" fillId="22" borderId="0" xfId="0" applyFont="1" applyFill="1" applyBorder="1" applyAlignment="1">
      <alignment horizontal="left" vertical="center" wrapText="1"/>
    </xf>
    <xf numFmtId="0" fontId="9" fillId="22" borderId="0" xfId="0" applyFont="1" applyFill="1" applyBorder="1" applyAlignment="1">
      <alignment horizontal="center" vertical="center"/>
    </xf>
    <xf numFmtId="170" fontId="9" fillId="22" borderId="0" xfId="0" applyNumberFormat="1" applyFont="1" applyFill="1" applyBorder="1" applyAlignment="1">
      <alignment horizontal="center" vertical="center" wrapText="1"/>
    </xf>
    <xf numFmtId="170" fontId="9" fillId="22" borderId="0" xfId="0" applyNumberFormat="1" applyFont="1" applyFill="1" applyBorder="1" applyAlignment="1">
      <alignment horizontal="right" vertical="center" wrapText="1"/>
    </xf>
    <xf numFmtId="0" fontId="102" fillId="29" borderId="0" xfId="0" applyFont="1" applyFill="1" applyBorder="1" applyAlignment="1">
      <alignment horizontal="center" vertical="center" wrapText="1"/>
    </xf>
    <xf numFmtId="0" fontId="9" fillId="29" borderId="0" xfId="0" quotePrefix="1" applyFont="1" applyFill="1" applyBorder="1" applyAlignment="1">
      <alignment horizontal="center" vertical="center"/>
    </xf>
    <xf numFmtId="170" fontId="9" fillId="29" borderId="0" xfId="0" applyNumberFormat="1" applyFont="1" applyFill="1" applyBorder="1" applyAlignment="1">
      <alignment vertical="center" wrapText="1"/>
    </xf>
    <xf numFmtId="0" fontId="9" fillId="29" borderId="0" xfId="0" applyFont="1" applyFill="1" applyBorder="1" applyAlignment="1">
      <alignment vertical="center"/>
    </xf>
    <xf numFmtId="0" fontId="9" fillId="29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0" fontId="9" fillId="0" borderId="0" xfId="0" applyNumberFormat="1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0" fontId="9" fillId="0" borderId="3" xfId="0" applyNumberFormat="1" applyFont="1" applyFill="1" applyBorder="1" applyAlignment="1">
      <alignment horizontal="right" vertical="center" wrapText="1"/>
    </xf>
    <xf numFmtId="173" fontId="95" fillId="0" borderId="3" xfId="0" applyNumberFormat="1" applyFont="1" applyFill="1" applyBorder="1" applyAlignment="1">
      <alignment horizontal="right" vertical="center" wrapText="1"/>
    </xf>
    <xf numFmtId="173" fontId="9" fillId="0" borderId="3" xfId="0" applyNumberFormat="1" applyFont="1" applyFill="1" applyBorder="1" applyAlignment="1">
      <alignment horizontal="right" vertical="center" wrapText="1"/>
    </xf>
    <xf numFmtId="0" fontId="9" fillId="29" borderId="3" xfId="0" quotePrefix="1" applyFont="1" applyFill="1" applyBorder="1" applyAlignment="1">
      <alignment horizontal="left" vertical="center"/>
    </xf>
    <xf numFmtId="179" fontId="101" fillId="29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5" fillId="22" borderId="0" xfId="0" quotePrefix="1" applyFont="1" applyFill="1" applyBorder="1" applyAlignment="1">
      <alignment horizontal="center" vertical="center"/>
    </xf>
    <xf numFmtId="179" fontId="9" fillId="29" borderId="0" xfId="0" applyNumberFormat="1" applyFont="1" applyFill="1" applyBorder="1" applyAlignment="1">
      <alignment horizontal="center" vertical="center" wrapText="1"/>
    </xf>
    <xf numFmtId="0" fontId="9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179" fontId="92" fillId="29" borderId="3" xfId="0" applyNumberFormat="1" applyFont="1" applyFill="1" applyBorder="1" applyAlignment="1">
      <alignment horizontal="center" vertical="center" wrapText="1"/>
    </xf>
    <xf numFmtId="173" fontId="95" fillId="0" borderId="3" xfId="0" applyNumberFormat="1" applyFont="1" applyFill="1" applyBorder="1" applyAlignment="1">
      <alignment horizontal="center" vertical="center" wrapText="1"/>
    </xf>
    <xf numFmtId="170" fontId="9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4" fillId="22" borderId="3" xfId="0" applyFont="1" applyFill="1" applyBorder="1" applyAlignment="1">
      <alignment horizontal="center" vertical="center" wrapText="1"/>
    </xf>
    <xf numFmtId="177" fontId="4" fillId="22" borderId="3" xfId="0" applyNumberFormat="1" applyFont="1" applyFill="1" applyBorder="1" applyAlignment="1">
      <alignment horizontal="center" vertical="center" wrapText="1"/>
    </xf>
    <xf numFmtId="179" fontId="99" fillId="29" borderId="3" xfId="0" applyNumberFormat="1" applyFont="1" applyFill="1" applyBorder="1" applyAlignment="1">
      <alignment horizontal="center" vertical="center" wrapText="1"/>
    </xf>
    <xf numFmtId="0" fontId="83" fillId="22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center" vertical="center" wrapText="1"/>
    </xf>
    <xf numFmtId="179" fontId="84" fillId="29" borderId="3" xfId="0" applyNumberFormat="1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7" fontId="6" fillId="29" borderId="3" xfId="0" applyNumberFormat="1" applyFont="1" applyFill="1" applyBorder="1" applyAlignment="1">
      <alignment horizontal="center" vertical="center" wrapText="1"/>
    </xf>
    <xf numFmtId="177" fontId="103" fillId="29" borderId="3" xfId="0" applyNumberFormat="1" applyFont="1" applyFill="1" applyBorder="1" applyAlignment="1">
      <alignment horizontal="center" vertical="center" wrapText="1"/>
    </xf>
    <xf numFmtId="179" fontId="103" fillId="29" borderId="3" xfId="0" applyNumberFormat="1" applyFont="1" applyFill="1" applyBorder="1" applyAlignment="1">
      <alignment horizontal="center" vertical="center" wrapText="1"/>
    </xf>
    <xf numFmtId="0" fontId="83" fillId="22" borderId="3" xfId="0" quotePrefix="1" applyFont="1" applyFill="1" applyBorder="1" applyAlignment="1">
      <alignment horizontal="center" vertical="center"/>
    </xf>
    <xf numFmtId="177" fontId="72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left" vertical="center" wrapText="1"/>
    </xf>
    <xf numFmtId="0" fontId="85" fillId="0" borderId="0" xfId="0" applyFont="1" applyFill="1" applyBorder="1" applyAlignment="1">
      <alignment vertical="center"/>
    </xf>
    <xf numFmtId="0" fontId="5" fillId="29" borderId="15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9" fontId="104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169" fontId="73" fillId="29" borderId="3" xfId="0" applyNumberFormat="1" applyFont="1" applyFill="1" applyBorder="1" applyAlignment="1">
      <alignment horizontal="center" vertical="center"/>
    </xf>
    <xf numFmtId="0" fontId="73" fillId="29" borderId="0" xfId="0" applyNumberFormat="1" applyFont="1" applyFill="1" applyBorder="1" applyAlignment="1">
      <alignment horizontal="center" vertical="center" wrapText="1"/>
    </xf>
    <xf numFmtId="177" fontId="73" fillId="29" borderId="0" xfId="0" applyNumberFormat="1" applyFont="1" applyFill="1" applyBorder="1" applyAlignment="1">
      <alignment horizontal="center" vertical="center" wrapText="1"/>
    </xf>
    <xf numFmtId="3" fontId="73" fillId="29" borderId="0" xfId="0" applyNumberFormat="1" applyFont="1" applyFill="1" applyBorder="1" applyAlignment="1">
      <alignment horizontal="center" vertical="center" wrapText="1"/>
    </xf>
    <xf numFmtId="0" fontId="90" fillId="29" borderId="0" xfId="0" applyFont="1" applyFill="1" applyBorder="1" applyAlignment="1" applyProtection="1">
      <alignment horizontal="left" vertical="center" wrapText="1"/>
      <protection locked="0"/>
    </xf>
    <xf numFmtId="0" fontId="90" fillId="29" borderId="0" xfId="0" quotePrefix="1" applyFont="1" applyFill="1" applyBorder="1" applyAlignment="1">
      <alignment horizontal="center" vertical="center"/>
    </xf>
    <xf numFmtId="177" fontId="79" fillId="29" borderId="0" xfId="0" applyNumberFormat="1" applyFont="1" applyFill="1" applyBorder="1" applyAlignment="1">
      <alignment horizontal="center" vertical="center" wrapText="1"/>
    </xf>
    <xf numFmtId="179" fontId="79" fillId="29" borderId="0" xfId="0" applyNumberFormat="1" applyFont="1" applyFill="1" applyBorder="1" applyAlignment="1">
      <alignment horizontal="right" vertical="center" wrapText="1"/>
    </xf>
    <xf numFmtId="0" fontId="79" fillId="0" borderId="17" xfId="0" applyFont="1" applyFill="1" applyBorder="1" applyAlignment="1">
      <alignment horizontal="left" vertical="center" wrapText="1"/>
    </xf>
    <xf numFmtId="0" fontId="75" fillId="29" borderId="15" xfId="0" applyFont="1" applyFill="1" applyBorder="1" applyAlignment="1">
      <alignment horizontal="left" vertical="center" wrapText="1"/>
    </xf>
    <xf numFmtId="0" fontId="75" fillId="29" borderId="17" xfId="0" applyFont="1" applyFill="1" applyBorder="1" applyAlignment="1">
      <alignment horizontal="left" vertical="center" wrapText="1"/>
    </xf>
    <xf numFmtId="0" fontId="75" fillId="29" borderId="16" xfId="0" applyFont="1" applyFill="1" applyBorder="1" applyAlignment="1">
      <alignment horizontal="left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246" applyFont="1" applyFill="1" applyBorder="1" applyAlignment="1">
      <alignment horizontal="center" vertical="center"/>
    </xf>
    <xf numFmtId="0" fontId="75" fillId="29" borderId="20" xfId="0" applyFont="1" applyFill="1" applyBorder="1" applyAlignment="1" applyProtection="1">
      <alignment horizontal="center" vertical="center" wrapText="1"/>
      <protection locked="0"/>
    </xf>
    <xf numFmtId="0" fontId="75" fillId="29" borderId="21" xfId="0" applyFont="1" applyFill="1" applyBorder="1" applyAlignment="1" applyProtection="1">
      <alignment horizontal="center" vertical="center" wrapText="1"/>
      <protection locked="0"/>
    </xf>
    <xf numFmtId="0" fontId="75" fillId="29" borderId="2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170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5" fillId="29" borderId="33" xfId="0" applyFont="1" applyFill="1" applyBorder="1" applyAlignment="1">
      <alignment horizontal="center" vertical="center" wrapText="1"/>
    </xf>
    <xf numFmtId="0" fontId="75" fillId="29" borderId="34" xfId="0" applyFont="1" applyFill="1" applyBorder="1" applyAlignment="1">
      <alignment horizontal="center" vertical="center" wrapText="1"/>
    </xf>
    <xf numFmtId="0" fontId="75" fillId="29" borderId="35" xfId="0" applyFont="1" applyFill="1" applyBorder="1" applyAlignment="1">
      <alignment horizontal="center" vertical="center" wrapText="1"/>
    </xf>
    <xf numFmtId="0" fontId="75" fillId="29" borderId="23" xfId="238" applyNumberFormat="1" applyFont="1" applyFill="1" applyBorder="1" applyAlignment="1">
      <alignment horizontal="center" vertical="center" wrapText="1"/>
    </xf>
    <xf numFmtId="0" fontId="75" fillId="29" borderId="24" xfId="238" applyNumberFormat="1" applyFont="1" applyFill="1" applyBorder="1" applyAlignment="1">
      <alignment horizontal="center" vertical="center" wrapText="1"/>
    </xf>
    <xf numFmtId="0" fontId="75" fillId="29" borderId="25" xfId="238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98" fillId="0" borderId="1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170" fontId="79" fillId="29" borderId="0" xfId="0" applyNumberFormat="1" applyFont="1" applyFill="1" applyBorder="1" applyAlignment="1">
      <alignment horizontal="left" vertical="center" wrapText="1"/>
    </xf>
    <xf numFmtId="0" fontId="80" fillId="29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9" fillId="29" borderId="0" xfId="0" applyFont="1" applyFill="1" applyAlignment="1">
      <alignment horizontal="center" vertical="center"/>
    </xf>
    <xf numFmtId="0" fontId="102" fillId="29" borderId="0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 wrapText="1"/>
    </xf>
    <xf numFmtId="170" fontId="9" fillId="29" borderId="0" xfId="0" applyNumberFormat="1" applyFont="1" applyFill="1" applyBorder="1" applyAlignment="1">
      <alignment horizontal="center" vertical="center" wrapText="1"/>
    </xf>
    <xf numFmtId="0" fontId="9" fillId="29" borderId="0" xfId="0" applyFont="1" applyFill="1" applyBorder="1" applyAlignment="1">
      <alignment horizontal="center" vertical="center"/>
    </xf>
    <xf numFmtId="0" fontId="74" fillId="0" borderId="0" xfId="246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4" fillId="29" borderId="3" xfId="246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5" fillId="0" borderId="13" xfId="246" applyFont="1" applyFill="1" applyBorder="1" applyAlignment="1">
      <alignment horizontal="right" vertical="center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170" fontId="79" fillId="29" borderId="0" xfId="0" applyNumberFormat="1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right" vertical="center"/>
    </xf>
    <xf numFmtId="0" fontId="73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7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/>
    </xf>
    <xf numFmtId="0" fontId="79" fillId="29" borderId="27" xfId="0" applyFont="1" applyFill="1" applyBorder="1" applyAlignment="1">
      <alignment horizontal="center" vertical="center" wrapText="1"/>
    </xf>
    <xf numFmtId="0" fontId="79" fillId="29" borderId="28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29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/>
    </xf>
    <xf numFmtId="0" fontId="73" fillId="29" borderId="17" xfId="0" applyFont="1" applyFill="1" applyBorder="1" applyAlignment="1">
      <alignment horizontal="left" vertical="center"/>
    </xf>
    <xf numFmtId="0" fontId="73" fillId="29" borderId="16" xfId="0" applyFont="1" applyFill="1" applyBorder="1" applyAlignment="1">
      <alignment horizontal="left" vertical="center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79" fillId="29" borderId="16" xfId="0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8" fontId="79" fillId="29" borderId="15" xfId="207" applyNumberFormat="1" applyFont="1" applyFill="1" applyBorder="1" applyAlignment="1">
      <alignment horizontal="right" vertical="center" wrapText="1"/>
    </xf>
    <xf numFmtId="178" fontId="79" fillId="29" borderId="16" xfId="207" applyNumberFormat="1" applyFont="1" applyFill="1" applyBorder="1" applyAlignment="1">
      <alignment horizontal="right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3" fontId="73" fillId="29" borderId="15" xfId="0" applyNumberFormat="1" applyFont="1" applyFill="1" applyBorder="1" applyAlignment="1">
      <alignment horizontal="right" vertical="center" wrapText="1"/>
    </xf>
    <xf numFmtId="3" fontId="73" fillId="29" borderId="17" xfId="0" applyNumberFormat="1" applyFont="1" applyFill="1" applyBorder="1" applyAlignment="1">
      <alignment horizontal="right" vertical="center" wrapText="1"/>
    </xf>
    <xf numFmtId="3" fontId="73" fillId="29" borderId="16" xfId="0" applyNumberFormat="1" applyFont="1" applyFill="1" applyBorder="1" applyAlignment="1">
      <alignment horizontal="right" vertical="center" wrapText="1"/>
    </xf>
    <xf numFmtId="0" fontId="74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17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6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6" xfId="0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9" fillId="0" borderId="17" xfId="0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/>
    </xf>
    <xf numFmtId="177" fontId="79" fillId="29" borderId="17" xfId="0" applyNumberFormat="1" applyFont="1" applyFill="1" applyBorder="1" applyAlignment="1">
      <alignment horizontal="center" vertical="center"/>
    </xf>
    <xf numFmtId="177" fontId="79" fillId="29" borderId="16" xfId="0" applyNumberFormat="1" applyFont="1" applyFill="1" applyBorder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79" fillId="29" borderId="0" xfId="0" applyFont="1" applyFill="1" applyBorder="1" applyAlignment="1">
      <alignment horizontal="justify" vertical="center" wrapText="1" shrinkToFit="1"/>
    </xf>
    <xf numFmtId="2" fontId="79" fillId="29" borderId="14" xfId="0" applyNumberFormat="1" applyFont="1" applyFill="1" applyBorder="1" applyAlignment="1">
      <alignment horizontal="center" vertical="center" wrapText="1"/>
    </xf>
    <xf numFmtId="2" fontId="79" fillId="29" borderId="19" xfId="0" applyNumberFormat="1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 shrinkToFit="1"/>
    </xf>
    <xf numFmtId="0" fontId="79" fillId="29" borderId="18" xfId="0" applyFont="1" applyFill="1" applyBorder="1" applyAlignment="1">
      <alignment horizontal="center" vertical="center" wrapText="1" shrinkToFit="1"/>
    </xf>
    <xf numFmtId="0" fontId="79" fillId="29" borderId="27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 shrinkToFit="1"/>
    </xf>
    <xf numFmtId="0" fontId="79" fillId="29" borderId="0" xfId="0" applyFont="1" applyFill="1" applyBorder="1" applyAlignment="1">
      <alignment horizontal="center" vertical="center" wrapText="1" shrinkToFit="1"/>
    </xf>
    <xf numFmtId="0" fontId="79" fillId="29" borderId="31" xfId="0" applyFont="1" applyFill="1" applyBorder="1" applyAlignment="1">
      <alignment horizontal="center" vertical="center" wrapText="1" shrinkToFit="1"/>
    </xf>
    <xf numFmtId="0" fontId="79" fillId="29" borderId="28" xfId="0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horizontal="center" vertical="center" wrapText="1" shrinkToFit="1"/>
    </xf>
    <xf numFmtId="0" fontId="79" fillId="29" borderId="29" xfId="0" applyFont="1" applyFill="1" applyBorder="1" applyAlignment="1">
      <alignment horizontal="center" vertical="center" wrapText="1" shrinkToFit="1"/>
    </xf>
    <xf numFmtId="178" fontId="73" fillId="29" borderId="15" xfId="0" applyNumberFormat="1" applyFont="1" applyFill="1" applyBorder="1" applyAlignment="1">
      <alignment horizontal="center" vertical="center" wrapText="1"/>
    </xf>
    <xf numFmtId="178" fontId="73" fillId="29" borderId="17" xfId="0" applyNumberFormat="1" applyFont="1" applyFill="1" applyBorder="1" applyAlignment="1">
      <alignment horizontal="center" vertical="center" wrapText="1"/>
    </xf>
    <xf numFmtId="178" fontId="73" fillId="29" borderId="16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right" vertical="center"/>
    </xf>
    <xf numFmtId="2" fontId="79" fillId="29" borderId="15" xfId="0" applyNumberFormat="1" applyFont="1" applyFill="1" applyBorder="1" applyAlignment="1">
      <alignment horizontal="center" vertical="center" wrapText="1"/>
    </xf>
    <xf numFmtId="2" fontId="79" fillId="29" borderId="17" xfId="0" applyNumberFormat="1" applyFont="1" applyFill="1" applyBorder="1" applyAlignment="1">
      <alignment horizontal="center" vertical="center" wrapText="1"/>
    </xf>
    <xf numFmtId="2" fontId="79" fillId="29" borderId="16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 shrinkToFit="1"/>
    </xf>
    <xf numFmtId="179" fontId="73" fillId="29" borderId="15" xfId="0" applyNumberFormat="1" applyFont="1" applyFill="1" applyBorder="1" applyAlignment="1">
      <alignment horizontal="center" vertical="center" wrapText="1"/>
    </xf>
    <xf numFmtId="179" fontId="73" fillId="29" borderId="17" xfId="0" applyNumberFormat="1" applyFont="1" applyFill="1" applyBorder="1" applyAlignment="1">
      <alignment horizontal="center" vertical="center" wrapText="1"/>
    </xf>
    <xf numFmtId="179" fontId="73" fillId="29" borderId="16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 shrinkToFit="1"/>
    </xf>
    <xf numFmtId="0" fontId="79" fillId="29" borderId="16" xfId="0" applyFont="1" applyFill="1" applyBorder="1" applyAlignment="1">
      <alignment horizontal="center" vertical="center" wrapText="1" shrinkToFit="1"/>
    </xf>
    <xf numFmtId="0" fontId="70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79" fillId="29" borderId="0" xfId="0" applyFont="1" applyFill="1" applyAlignment="1">
      <alignment horizontal="right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 shrinkToFit="1"/>
    </xf>
    <xf numFmtId="0" fontId="79" fillId="29" borderId="32" xfId="0" applyFont="1" applyFill="1" applyBorder="1" applyAlignment="1">
      <alignment horizontal="center" vertical="center" wrapText="1" shrinkToFit="1"/>
    </xf>
    <xf numFmtId="0" fontId="79" fillId="29" borderId="19" xfId="0" applyFont="1" applyFill="1" applyBorder="1" applyAlignment="1">
      <alignment horizontal="center" vertical="center" wrapText="1" shrinkToFit="1"/>
    </xf>
    <xf numFmtId="0" fontId="79" fillId="29" borderId="3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/>
    </xf>
    <xf numFmtId="0" fontId="79" fillId="29" borderId="16" xfId="0" applyNumberFormat="1" applyFont="1" applyFill="1" applyBorder="1" applyAlignment="1">
      <alignment horizontal="center"/>
    </xf>
    <xf numFmtId="0" fontId="79" fillId="29" borderId="3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 wrapText="1"/>
    </xf>
    <xf numFmtId="0" fontId="79" fillId="29" borderId="31" xfId="0" applyFont="1" applyFill="1" applyBorder="1" applyAlignment="1">
      <alignment horizontal="center" vertical="center" wrapText="1"/>
    </xf>
    <xf numFmtId="49" fontId="79" fillId="29" borderId="15" xfId="0" applyNumberFormat="1" applyFont="1" applyFill="1" applyBorder="1" applyAlignment="1">
      <alignment horizontal="left" vertical="center" wrapText="1"/>
    </xf>
    <xf numFmtId="49" fontId="79" fillId="29" borderId="17" xfId="0" applyNumberFormat="1" applyFont="1" applyFill="1" applyBorder="1" applyAlignment="1">
      <alignment horizontal="left" vertical="center" wrapText="1"/>
    </xf>
    <xf numFmtId="49" fontId="79" fillId="29" borderId="16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179" fontId="79" fillId="29" borderId="15" xfId="0" applyNumberFormat="1" applyFont="1" applyFill="1" applyBorder="1" applyAlignment="1">
      <alignment horizontal="center" vertical="center" wrapText="1"/>
    </xf>
    <xf numFmtId="179" fontId="79" fillId="29" borderId="17" xfId="0" applyNumberFormat="1" applyFont="1" applyFill="1" applyBorder="1" applyAlignment="1">
      <alignment horizontal="center" vertical="center" wrapText="1"/>
    </xf>
    <xf numFmtId="179" fontId="79" fillId="29" borderId="16" xfId="0" applyNumberFormat="1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179" fontId="86" fillId="29" borderId="15" xfId="0" applyNumberFormat="1" applyFont="1" applyFill="1" applyBorder="1" applyAlignment="1">
      <alignment horizontal="center" vertical="center" wrapText="1"/>
    </xf>
    <xf numFmtId="179" fontId="86" fillId="29" borderId="17" xfId="0" applyNumberFormat="1" applyFont="1" applyFill="1" applyBorder="1" applyAlignment="1">
      <alignment horizontal="center" vertical="center" wrapText="1"/>
    </xf>
    <xf numFmtId="179" fontId="86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 vertical="center" wrapText="1"/>
    </xf>
    <xf numFmtId="0" fontId="79" fillId="29" borderId="17" xfId="0" applyNumberFormat="1" applyFont="1" applyFill="1" applyBorder="1" applyAlignment="1">
      <alignment horizontal="center" vertical="center" wrapText="1"/>
    </xf>
    <xf numFmtId="0" fontId="79" fillId="29" borderId="16" xfId="0" applyNumberFormat="1" applyFont="1" applyFill="1" applyBorder="1" applyAlignment="1">
      <alignment horizontal="center" vertical="center" wrapText="1"/>
    </xf>
    <xf numFmtId="179" fontId="87" fillId="29" borderId="15" xfId="0" applyNumberFormat="1" applyFont="1" applyFill="1" applyBorder="1" applyAlignment="1">
      <alignment horizontal="center" vertical="center" wrapText="1"/>
    </xf>
    <xf numFmtId="179" fontId="87" fillId="29" borderId="17" xfId="0" applyNumberFormat="1" applyFont="1" applyFill="1" applyBorder="1" applyAlignment="1">
      <alignment horizontal="center" vertical="center" wrapText="1"/>
    </xf>
    <xf numFmtId="179" fontId="87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 vertical="center" wrapText="1" shrinkToFit="1"/>
    </xf>
    <xf numFmtId="0" fontId="79" fillId="29" borderId="16" xfId="0" applyNumberFormat="1" applyFont="1" applyFill="1" applyBorder="1" applyAlignment="1">
      <alignment horizontal="center" vertical="center" wrapText="1" shrinkToFit="1"/>
    </xf>
    <xf numFmtId="0" fontId="79" fillId="29" borderId="18" xfId="0" applyFont="1" applyFill="1" applyBorder="1" applyAlignment="1">
      <alignment horizontal="center" vertical="center"/>
    </xf>
    <xf numFmtId="0" fontId="79" fillId="29" borderId="27" xfId="0" applyFont="1" applyFill="1" applyBorder="1" applyAlignment="1">
      <alignment horizontal="center" vertical="center"/>
    </xf>
    <xf numFmtId="0" fontId="79" fillId="29" borderId="28" xfId="0" applyFont="1" applyFill="1" applyBorder="1" applyAlignment="1">
      <alignment horizontal="center" vertical="center"/>
    </xf>
    <xf numFmtId="0" fontId="79" fillId="29" borderId="13" xfId="0" applyFont="1" applyFill="1" applyBorder="1" applyAlignment="1">
      <alignment horizontal="center" vertical="center"/>
    </xf>
    <xf numFmtId="0" fontId="79" fillId="29" borderId="29" xfId="0" applyFont="1" applyFill="1" applyBorder="1" applyAlignment="1">
      <alignment horizontal="center" vertical="center"/>
    </xf>
    <xf numFmtId="178" fontId="79" fillId="29" borderId="15" xfId="0" applyNumberFormat="1" applyFont="1" applyFill="1" applyBorder="1" applyAlignment="1">
      <alignment horizontal="center" vertical="center" wrapText="1"/>
    </xf>
    <xf numFmtId="178" fontId="79" fillId="29" borderId="17" xfId="0" applyNumberFormat="1" applyFont="1" applyFill="1" applyBorder="1" applyAlignment="1">
      <alignment horizontal="center" vertical="center" wrapText="1"/>
    </xf>
    <xf numFmtId="178" fontId="79" fillId="29" borderId="16" xfId="0" applyNumberFormat="1" applyFont="1" applyFill="1" applyBorder="1" applyAlignment="1">
      <alignment horizontal="center" vertical="center" wrapText="1"/>
    </xf>
    <xf numFmtId="178" fontId="87" fillId="29" borderId="15" xfId="0" applyNumberFormat="1" applyFont="1" applyFill="1" applyBorder="1" applyAlignment="1">
      <alignment horizontal="center" vertical="center" wrapText="1"/>
    </xf>
    <xf numFmtId="178" fontId="87" fillId="29" borderId="17" xfId="0" applyNumberFormat="1" applyFont="1" applyFill="1" applyBorder="1" applyAlignment="1">
      <alignment horizontal="center" vertical="center" wrapText="1"/>
    </xf>
    <xf numFmtId="178" fontId="87" fillId="29" borderId="16" xfId="0" applyNumberFormat="1" applyFont="1" applyFill="1" applyBorder="1" applyAlignment="1">
      <alignment horizontal="center" vertical="center" wrapText="1"/>
    </xf>
    <xf numFmtId="169" fontId="73" fillId="29" borderId="0" xfId="0" applyNumberFormat="1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3" fontId="79" fillId="29" borderId="3" xfId="0" applyNumberFormat="1" applyFont="1" applyFill="1" applyBorder="1" applyAlignment="1">
      <alignment horizontal="left" vertical="center" wrapText="1"/>
    </xf>
    <xf numFmtId="49" fontId="79" fillId="29" borderId="15" xfId="0" applyNumberFormat="1" applyFont="1" applyFill="1" applyBorder="1" applyAlignment="1">
      <alignment horizontal="center" vertical="center" wrapText="1"/>
    </xf>
    <xf numFmtId="49" fontId="79" fillId="29" borderId="16" xfId="0" applyNumberFormat="1" applyFont="1" applyFill="1" applyBorder="1" applyAlignment="1">
      <alignment horizontal="center" vertical="center" wrapText="1"/>
    </xf>
    <xf numFmtId="181" fontId="79" fillId="29" borderId="15" xfId="0" applyNumberFormat="1" applyFont="1" applyFill="1" applyBorder="1" applyAlignment="1">
      <alignment horizontal="left" vertical="center"/>
    </xf>
    <xf numFmtId="181" fontId="79" fillId="29" borderId="16" xfId="0" applyNumberFormat="1" applyFont="1" applyFill="1" applyBorder="1" applyAlignment="1">
      <alignment horizontal="left" vertical="center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0" fontId="79" fillId="29" borderId="15" xfId="0" applyNumberFormat="1" applyFont="1" applyFill="1" applyBorder="1" applyAlignment="1">
      <alignment horizontal="left" vertical="center" wrapText="1" shrinkToFit="1"/>
    </xf>
    <xf numFmtId="0" fontId="79" fillId="29" borderId="17" xfId="0" applyNumberFormat="1" applyFont="1" applyFill="1" applyBorder="1" applyAlignment="1">
      <alignment horizontal="left" vertical="center" wrapText="1" shrinkToFit="1"/>
    </xf>
    <xf numFmtId="0" fontId="79" fillId="29" borderId="16" xfId="0" applyNumberFormat="1" applyFont="1" applyFill="1" applyBorder="1" applyAlignment="1">
      <alignment horizontal="left" vertical="center" wrapText="1" shrinkToFit="1"/>
    </xf>
    <xf numFmtId="0" fontId="79" fillId="29" borderId="15" xfId="0" applyFont="1" applyFill="1" applyBorder="1" applyAlignment="1">
      <alignment horizontal="left" vertical="center" wrapText="1" shrinkToFit="1"/>
    </xf>
    <xf numFmtId="0" fontId="79" fillId="29" borderId="17" xfId="0" applyFont="1" applyFill="1" applyBorder="1" applyAlignment="1">
      <alignment horizontal="left" vertical="center" wrapText="1" shrinkToFit="1"/>
    </xf>
    <xf numFmtId="0" fontId="79" fillId="29" borderId="16" xfId="0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97" fillId="0" borderId="17" xfId="0" applyFont="1" applyBorder="1" applyAlignment="1">
      <alignment horizontal="center" vertical="center"/>
    </xf>
    <xf numFmtId="0" fontId="97" fillId="0" borderId="16" xfId="0" applyFont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97" fillId="29" borderId="17" xfId="0" applyFont="1" applyFill="1" applyBorder="1" applyAlignment="1">
      <alignment horizontal="center" vertical="center"/>
    </xf>
    <xf numFmtId="0" fontId="97" fillId="29" borderId="16" xfId="0" applyFont="1" applyFill="1" applyBorder="1" applyAlignment="1">
      <alignment horizontal="center" vertical="center"/>
    </xf>
    <xf numFmtId="170" fontId="76" fillId="29" borderId="0" xfId="0" applyNumberFormat="1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454"/>
  <sheetViews>
    <sheetView tabSelected="1" view="pageBreakPreview" topLeftCell="A16" zoomScale="70" zoomScaleNormal="70" zoomScaleSheetLayoutView="70" workbookViewId="0">
      <selection activeCell="F98" sqref="F98"/>
    </sheetView>
  </sheetViews>
  <sheetFormatPr defaultRowHeight="18.75"/>
  <cols>
    <col min="1" max="1" width="95" style="2" customWidth="1"/>
    <col min="2" max="2" width="17.140625" style="9" customWidth="1"/>
    <col min="3" max="6" width="30.7109375" style="9" customWidth="1"/>
    <col min="7" max="7" width="25.7109375" style="9" customWidth="1"/>
    <col min="8" max="8" width="21.7109375" style="9" customWidth="1"/>
    <col min="9" max="9" width="10" style="2" customWidth="1"/>
    <col min="10" max="10" width="9.5703125" style="2" customWidth="1"/>
    <col min="11" max="16384" width="9.140625" style="2"/>
  </cols>
  <sheetData>
    <row r="1" spans="1:8" ht="29.25" customHeight="1">
      <c r="A1" s="232"/>
      <c r="B1" s="460"/>
      <c r="C1" s="460"/>
      <c r="D1" s="460"/>
      <c r="E1" s="460"/>
      <c r="F1" s="233">
        <v>2019</v>
      </c>
      <c r="G1" s="234" t="s">
        <v>101</v>
      </c>
      <c r="H1" s="227" t="s">
        <v>148</v>
      </c>
    </row>
    <row r="2" spans="1:8" ht="29.25" customHeight="1">
      <c r="A2" s="232" t="s">
        <v>14</v>
      </c>
      <c r="B2" s="460" t="s">
        <v>485</v>
      </c>
      <c r="C2" s="460"/>
      <c r="D2" s="460"/>
      <c r="E2" s="460"/>
      <c r="F2" s="233"/>
      <c r="G2" s="234" t="s">
        <v>97</v>
      </c>
      <c r="H2" s="304">
        <v>37898491</v>
      </c>
    </row>
    <row r="3" spans="1:8" ht="29.25" customHeight="1">
      <c r="A3" s="232" t="s">
        <v>15</v>
      </c>
      <c r="B3" s="460" t="s">
        <v>486</v>
      </c>
      <c r="C3" s="460"/>
      <c r="D3" s="460"/>
      <c r="E3" s="460"/>
      <c r="F3" s="233"/>
      <c r="G3" s="234" t="s">
        <v>96</v>
      </c>
      <c r="H3" s="304">
        <v>430</v>
      </c>
    </row>
    <row r="4" spans="1:8" ht="29.25" customHeight="1">
      <c r="A4" s="232" t="s">
        <v>20</v>
      </c>
      <c r="B4" s="460" t="s">
        <v>487</v>
      </c>
      <c r="C4" s="460"/>
      <c r="D4" s="460"/>
      <c r="E4" s="460"/>
      <c r="F4" s="233"/>
      <c r="G4" s="234" t="s">
        <v>95</v>
      </c>
      <c r="H4" s="305" t="s">
        <v>496</v>
      </c>
    </row>
    <row r="5" spans="1:8" ht="29.25" customHeight="1">
      <c r="A5" s="232" t="s">
        <v>451</v>
      </c>
      <c r="B5" s="460" t="s">
        <v>488</v>
      </c>
      <c r="C5" s="460"/>
      <c r="D5" s="460"/>
      <c r="E5" s="460"/>
      <c r="F5" s="233"/>
      <c r="G5" s="234" t="s">
        <v>9</v>
      </c>
      <c r="H5" s="304"/>
    </row>
    <row r="6" spans="1:8" ht="29.25" customHeight="1">
      <c r="A6" s="232" t="s">
        <v>17</v>
      </c>
      <c r="B6" s="460" t="s">
        <v>489</v>
      </c>
      <c r="C6" s="460"/>
      <c r="D6" s="460"/>
      <c r="E6" s="460"/>
      <c r="F6" s="233"/>
      <c r="G6" s="234" t="s">
        <v>8</v>
      </c>
      <c r="H6" s="304"/>
    </row>
    <row r="7" spans="1:8" ht="29.25" customHeight="1">
      <c r="A7" s="232" t="s">
        <v>16</v>
      </c>
      <c r="B7" s="460" t="s">
        <v>490</v>
      </c>
      <c r="C7" s="460"/>
      <c r="D7" s="460"/>
      <c r="E7" s="460"/>
      <c r="F7" s="233"/>
      <c r="G7" s="234" t="s">
        <v>10</v>
      </c>
      <c r="H7" s="304" t="s">
        <v>497</v>
      </c>
    </row>
    <row r="8" spans="1:8" ht="29.25" customHeight="1">
      <c r="A8" s="232" t="s">
        <v>455</v>
      </c>
      <c r="B8" s="460" t="s">
        <v>491</v>
      </c>
      <c r="C8" s="460"/>
      <c r="D8" s="460"/>
      <c r="E8" s="460"/>
      <c r="F8" s="233" t="s">
        <v>120</v>
      </c>
      <c r="G8" s="234"/>
      <c r="H8" s="227"/>
    </row>
    <row r="9" spans="1:8" ht="29.25" customHeight="1">
      <c r="A9" s="232" t="s">
        <v>21</v>
      </c>
      <c r="B9" s="460" t="s">
        <v>492</v>
      </c>
      <c r="C9" s="460"/>
      <c r="D9" s="460"/>
      <c r="E9" s="460"/>
      <c r="F9" s="233" t="s">
        <v>121</v>
      </c>
      <c r="G9" s="234"/>
      <c r="H9" s="227"/>
    </row>
    <row r="10" spans="1:8" ht="29.25" customHeight="1">
      <c r="A10" s="232" t="s">
        <v>82</v>
      </c>
      <c r="B10" s="460">
        <v>228</v>
      </c>
      <c r="C10" s="460"/>
      <c r="D10" s="460"/>
      <c r="E10" s="460"/>
      <c r="F10" s="233"/>
      <c r="G10" s="234"/>
      <c r="H10" s="227"/>
    </row>
    <row r="11" spans="1:8" ht="29.25" customHeight="1">
      <c r="A11" s="232" t="s">
        <v>11</v>
      </c>
      <c r="B11" s="460" t="s">
        <v>493</v>
      </c>
      <c r="C11" s="460"/>
      <c r="D11" s="460"/>
      <c r="E11" s="460"/>
      <c r="F11" s="233"/>
      <c r="G11" s="234"/>
      <c r="H11" s="227"/>
    </row>
    <row r="12" spans="1:8" ht="29.25" customHeight="1">
      <c r="A12" s="232" t="s">
        <v>12</v>
      </c>
      <c r="B12" s="460" t="s">
        <v>494</v>
      </c>
      <c r="C12" s="460"/>
      <c r="D12" s="460"/>
      <c r="E12" s="460"/>
      <c r="F12" s="233"/>
      <c r="G12" s="234"/>
      <c r="H12" s="227"/>
    </row>
    <row r="13" spans="1:8" ht="29.25" customHeight="1">
      <c r="A13" s="232" t="s">
        <v>13</v>
      </c>
      <c r="B13" s="460" t="s">
        <v>495</v>
      </c>
      <c r="C13" s="460"/>
      <c r="D13" s="460"/>
      <c r="E13" s="460"/>
      <c r="F13" s="233"/>
      <c r="G13" s="234"/>
      <c r="H13" s="227"/>
    </row>
    <row r="14" spans="1:8" ht="19.5" customHeight="1">
      <c r="A14" s="30"/>
      <c r="B14" s="2"/>
      <c r="C14" s="2"/>
      <c r="D14" s="2"/>
      <c r="E14" s="2"/>
      <c r="F14" s="2"/>
      <c r="G14" s="2"/>
      <c r="H14" s="2"/>
    </row>
    <row r="15" spans="1:8" ht="30.75" customHeight="1">
      <c r="A15" s="470" t="s">
        <v>141</v>
      </c>
      <c r="B15" s="470"/>
      <c r="C15" s="470"/>
      <c r="D15" s="470"/>
      <c r="E15" s="470"/>
      <c r="F15" s="470"/>
      <c r="G15" s="470"/>
      <c r="H15" s="470"/>
    </row>
    <row r="16" spans="1:8" ht="38.25" customHeight="1">
      <c r="A16" s="470" t="s">
        <v>498</v>
      </c>
      <c r="B16" s="470"/>
      <c r="C16" s="470"/>
      <c r="D16" s="470"/>
      <c r="E16" s="470"/>
      <c r="F16" s="470"/>
      <c r="G16" s="470"/>
      <c r="H16" s="470"/>
    </row>
    <row r="17" spans="1:8" ht="20.25">
      <c r="A17" s="470" t="s">
        <v>456</v>
      </c>
      <c r="B17" s="470"/>
      <c r="C17" s="470"/>
      <c r="D17" s="470"/>
      <c r="E17" s="470"/>
      <c r="F17" s="470"/>
      <c r="G17" s="470"/>
      <c r="H17" s="470"/>
    </row>
    <row r="18" spans="1:8" ht="23.25" customHeight="1">
      <c r="A18" s="488"/>
      <c r="B18" s="488"/>
      <c r="C18" s="488"/>
      <c r="D18" s="488"/>
      <c r="E18" s="488"/>
      <c r="F18" s="488"/>
      <c r="G18" s="488"/>
      <c r="H18" s="488"/>
    </row>
    <row r="19" spans="1:8" ht="31.5" customHeight="1">
      <c r="A19" s="489" t="s">
        <v>127</v>
      </c>
      <c r="B19" s="489"/>
      <c r="C19" s="489"/>
      <c r="D19" s="489"/>
      <c r="E19" s="489"/>
      <c r="F19" s="489"/>
      <c r="G19" s="489"/>
      <c r="H19" s="489"/>
    </row>
    <row r="20" spans="1:8" ht="29.25" customHeight="1">
      <c r="B20" s="10"/>
      <c r="C20" s="10"/>
      <c r="D20" s="10"/>
      <c r="E20" s="10"/>
      <c r="F20" s="10"/>
      <c r="G20" s="10"/>
      <c r="H20" s="3" t="s">
        <v>366</v>
      </c>
    </row>
    <row r="21" spans="1:8" ht="43.5" customHeight="1">
      <c r="A21" s="487" t="s">
        <v>161</v>
      </c>
      <c r="B21" s="471" t="s">
        <v>18</v>
      </c>
      <c r="C21" s="471" t="s">
        <v>140</v>
      </c>
      <c r="D21" s="471"/>
      <c r="E21" s="472" t="s">
        <v>459</v>
      </c>
      <c r="F21" s="472"/>
      <c r="G21" s="472"/>
      <c r="H21" s="472"/>
    </row>
    <row r="22" spans="1:8" ht="51" customHeight="1">
      <c r="A22" s="487"/>
      <c r="B22" s="471"/>
      <c r="C22" s="226" t="s">
        <v>457</v>
      </c>
      <c r="D22" s="226" t="s">
        <v>458</v>
      </c>
      <c r="E22" s="113" t="s">
        <v>151</v>
      </c>
      <c r="F22" s="113" t="s">
        <v>146</v>
      </c>
      <c r="G22" s="113" t="s">
        <v>157</v>
      </c>
      <c r="H22" s="113" t="s">
        <v>158</v>
      </c>
    </row>
    <row r="23" spans="1:8" ht="28.5" customHeight="1" thickBot="1">
      <c r="A23" s="227">
        <v>1</v>
      </c>
      <c r="B23" s="226">
        <v>2</v>
      </c>
      <c r="C23" s="227">
        <v>3</v>
      </c>
      <c r="D23" s="226">
        <v>4</v>
      </c>
      <c r="E23" s="227">
        <v>5</v>
      </c>
      <c r="F23" s="226">
        <v>6</v>
      </c>
      <c r="G23" s="227">
        <v>7</v>
      </c>
      <c r="H23" s="226">
        <v>8</v>
      </c>
    </row>
    <row r="24" spans="1:8" s="4" customFormat="1" ht="30.75" customHeight="1" thickBot="1">
      <c r="A24" s="464" t="s">
        <v>76</v>
      </c>
      <c r="B24" s="465"/>
      <c r="C24" s="465"/>
      <c r="D24" s="465"/>
      <c r="E24" s="465"/>
      <c r="F24" s="465"/>
      <c r="G24" s="465"/>
      <c r="H24" s="466"/>
    </row>
    <row r="25" spans="1:8" s="4" customFormat="1" ht="30.75" customHeight="1">
      <c r="A25" s="235" t="s">
        <v>128</v>
      </c>
      <c r="B25" s="236">
        <v>1000</v>
      </c>
      <c r="C25" s="366">
        <f>'I. Фін результат'!C8</f>
        <v>26032</v>
      </c>
      <c r="D25" s="366">
        <f>'I. Фін результат'!D8</f>
        <v>36711</v>
      </c>
      <c r="E25" s="366">
        <f>'I. Фін результат'!E8</f>
        <v>37700</v>
      </c>
      <c r="F25" s="366">
        <f>'I. Фін результат'!F8</f>
        <v>36711</v>
      </c>
      <c r="G25" s="366">
        <f>F25-E25</f>
        <v>-989</v>
      </c>
      <c r="H25" s="355">
        <f>(F25/E25)*100</f>
        <v>97.376657824933687</v>
      </c>
    </row>
    <row r="26" spans="1:8" s="95" customFormat="1" ht="30.75" customHeight="1">
      <c r="A26" s="235" t="s">
        <v>113</v>
      </c>
      <c r="B26" s="236">
        <v>1010</v>
      </c>
      <c r="C26" s="366">
        <f>'I. Фін результат'!C9</f>
        <v>-21961</v>
      </c>
      <c r="D26" s="366">
        <f>'I. Фін результат'!D9</f>
        <v>-30515</v>
      </c>
      <c r="E26" s="366">
        <f>'I. Фін результат'!E9</f>
        <v>-32136</v>
      </c>
      <c r="F26" s="366">
        <f>'I. Фін результат'!F9</f>
        <v>-30515</v>
      </c>
      <c r="G26" s="366">
        <f>F26-E26</f>
        <v>1621</v>
      </c>
      <c r="H26" s="355">
        <f t="shared" ref="H26:H58" si="0">(F26/E26)*100</f>
        <v>94.955812795618627</v>
      </c>
    </row>
    <row r="27" spans="1:8" s="4" customFormat="1" ht="29.25" customHeight="1">
      <c r="A27" s="238" t="s">
        <v>152</v>
      </c>
      <c r="B27" s="239">
        <v>1020</v>
      </c>
      <c r="C27" s="257">
        <f>SUM(C25:C26)</f>
        <v>4071</v>
      </c>
      <c r="D27" s="257">
        <f t="shared" ref="D27:F27" si="1">SUM(D25:D26)</f>
        <v>6196</v>
      </c>
      <c r="E27" s="257">
        <f t="shared" si="1"/>
        <v>5564</v>
      </c>
      <c r="F27" s="257">
        <f t="shared" si="1"/>
        <v>6196</v>
      </c>
      <c r="G27" s="257">
        <f t="shared" ref="G27:G58" si="2">F27-E27</f>
        <v>632</v>
      </c>
      <c r="H27" s="356">
        <f t="shared" si="0"/>
        <v>111.35873472322071</v>
      </c>
    </row>
    <row r="28" spans="1:8" s="95" customFormat="1" ht="30.75" customHeight="1">
      <c r="A28" s="235" t="s">
        <v>367</v>
      </c>
      <c r="B28" s="236">
        <v>1030</v>
      </c>
      <c r="C28" s="366">
        <f>'I. Фін результат'!C19</f>
        <v>-3586</v>
      </c>
      <c r="D28" s="366">
        <f>'I. Фін результат'!D19</f>
        <v>-4707</v>
      </c>
      <c r="E28" s="366">
        <f>'I. Фін результат'!E19</f>
        <v>-5446</v>
      </c>
      <c r="F28" s="366">
        <f>'I. Фін результат'!F19</f>
        <v>-4707</v>
      </c>
      <c r="G28" s="366">
        <f t="shared" si="2"/>
        <v>739</v>
      </c>
      <c r="H28" s="355">
        <f t="shared" si="0"/>
        <v>86.430407638633852</v>
      </c>
    </row>
    <row r="29" spans="1:8" s="95" customFormat="1" ht="30.75" customHeight="1">
      <c r="A29" s="235" t="s">
        <v>102</v>
      </c>
      <c r="B29" s="236">
        <v>1060</v>
      </c>
      <c r="C29" s="366">
        <f>'I. Фін результат'!C40</f>
        <v>-113</v>
      </c>
      <c r="D29" s="366">
        <f>'I. Фін результат'!D40</f>
        <v>-353</v>
      </c>
      <c r="E29" s="366">
        <f>'I. Фін результат'!E40</f>
        <v>-90</v>
      </c>
      <c r="F29" s="366">
        <f>'I. Фін результат'!F40</f>
        <v>-353</v>
      </c>
      <c r="G29" s="366">
        <f t="shared" si="2"/>
        <v>-263</v>
      </c>
      <c r="H29" s="355">
        <f t="shared" si="0"/>
        <v>392.22222222222223</v>
      </c>
    </row>
    <row r="30" spans="1:8" s="95" customFormat="1" ht="30.75" customHeight="1">
      <c r="A30" s="235" t="s">
        <v>368</v>
      </c>
      <c r="B30" s="236">
        <v>1070</v>
      </c>
      <c r="C30" s="366">
        <f>'I. Фін результат'!C48</f>
        <v>749</v>
      </c>
      <c r="D30" s="366">
        <f>'I. Фін результат'!D48</f>
        <v>498</v>
      </c>
      <c r="E30" s="366">
        <f>'I. Фін результат'!E48</f>
        <v>960</v>
      </c>
      <c r="F30" s="366">
        <f>'I. Фін результат'!F48</f>
        <v>498</v>
      </c>
      <c r="G30" s="366">
        <f t="shared" si="2"/>
        <v>-462</v>
      </c>
      <c r="H30" s="355">
        <f t="shared" si="0"/>
        <v>51.875000000000007</v>
      </c>
    </row>
    <row r="31" spans="1:8" s="95" customFormat="1" ht="30.75" customHeight="1">
      <c r="A31" s="235" t="s">
        <v>27</v>
      </c>
      <c r="B31" s="236">
        <v>1080</v>
      </c>
      <c r="C31" s="366">
        <f>'I. Фін результат'!C52</f>
        <v>-1168</v>
      </c>
      <c r="D31" s="366">
        <f>'I. Фін результат'!D52</f>
        <v>-1007</v>
      </c>
      <c r="E31" s="366">
        <f>'I. Фін результат'!E52</f>
        <v>-932</v>
      </c>
      <c r="F31" s="366">
        <f>'I. Фін результат'!F52</f>
        <v>-1007</v>
      </c>
      <c r="G31" s="366">
        <f t="shared" si="2"/>
        <v>-75</v>
      </c>
      <c r="H31" s="355">
        <f t="shared" si="0"/>
        <v>108.04721030042919</v>
      </c>
    </row>
    <row r="32" spans="1:8" s="95" customFormat="1" ht="29.25" customHeight="1">
      <c r="A32" s="238" t="s">
        <v>4</v>
      </c>
      <c r="B32" s="239">
        <v>1100</v>
      </c>
      <c r="C32" s="257">
        <f>SUM(C27,C28,C29,C30,C31)</f>
        <v>-47</v>
      </c>
      <c r="D32" s="257">
        <f t="shared" ref="D32:F32" si="3">SUM(D27,D28,D29,D30,D31)</f>
        <v>627</v>
      </c>
      <c r="E32" s="257">
        <f t="shared" si="3"/>
        <v>56</v>
      </c>
      <c r="F32" s="257">
        <f t="shared" si="3"/>
        <v>627</v>
      </c>
      <c r="G32" s="257">
        <f t="shared" si="2"/>
        <v>571</v>
      </c>
      <c r="H32" s="356">
        <f t="shared" si="0"/>
        <v>1119.6428571428571</v>
      </c>
    </row>
    <row r="33" spans="1:8" s="4" customFormat="1" ht="26.25" customHeight="1">
      <c r="A33" s="242" t="s">
        <v>103</v>
      </c>
      <c r="B33" s="239">
        <v>1310</v>
      </c>
      <c r="C33" s="353">
        <f>'I. Фін результат'!C88</f>
        <v>1381</v>
      </c>
      <c r="D33" s="353">
        <f>'I. Фін результат'!D88</f>
        <v>2494</v>
      </c>
      <c r="E33" s="353">
        <f>'I. Фін результат'!E88</f>
        <v>1596</v>
      </c>
      <c r="F33" s="353">
        <f>'I. Фін результат'!F88</f>
        <v>2494</v>
      </c>
      <c r="G33" s="364">
        <f t="shared" si="2"/>
        <v>898</v>
      </c>
      <c r="H33" s="358">
        <f t="shared" si="0"/>
        <v>156.265664160401</v>
      </c>
    </row>
    <row r="34" spans="1:8" s="95" customFormat="1" ht="29.25" customHeight="1">
      <c r="A34" s="238" t="s">
        <v>137</v>
      </c>
      <c r="B34" s="239">
        <v>5010</v>
      </c>
      <c r="C34" s="353">
        <f>(C33/C25)*100</f>
        <v>5.3050092194222493</v>
      </c>
      <c r="D34" s="353">
        <f>(D33/D25)*100</f>
        <v>6.7936040968646996</v>
      </c>
      <c r="E34" s="353">
        <f>(E33/E25)*100</f>
        <v>4.2334217506631298</v>
      </c>
      <c r="F34" s="353">
        <f>(F33/F25)*100</f>
        <v>6.7936040968646996</v>
      </c>
      <c r="G34" s="364">
        <f t="shared" si="2"/>
        <v>2.5601823462015698</v>
      </c>
      <c r="H34" s="358">
        <f t="shared" si="0"/>
        <v>160.47548524548822</v>
      </c>
    </row>
    <row r="35" spans="1:8" s="95" customFormat="1" ht="30.75" customHeight="1">
      <c r="A35" s="235" t="s">
        <v>197</v>
      </c>
      <c r="B35" s="236">
        <v>1110</v>
      </c>
      <c r="C35" s="366">
        <f>'I. Фін результат'!C60</f>
        <v>375</v>
      </c>
      <c r="D35" s="366">
        <f>'I. Фін результат'!D60</f>
        <v>85</v>
      </c>
      <c r="E35" s="366">
        <f>'I. Фін результат'!E60</f>
        <v>86</v>
      </c>
      <c r="F35" s="366">
        <f>'I. Фін результат'!F60</f>
        <v>85</v>
      </c>
      <c r="G35" s="366">
        <f t="shared" si="2"/>
        <v>-1</v>
      </c>
      <c r="H35" s="355">
        <f t="shared" si="0"/>
        <v>98.837209302325576</v>
      </c>
    </row>
    <row r="36" spans="1:8" s="95" customFormat="1" ht="30.75" customHeight="1">
      <c r="A36" s="235" t="s">
        <v>198</v>
      </c>
      <c r="B36" s="236">
        <v>1120</v>
      </c>
      <c r="C36" s="367" t="str">
        <f>'I. Фін результат'!C61</f>
        <v>(    )</v>
      </c>
      <c r="D36" s="366">
        <f>'I. Фін результат'!D61</f>
        <v>-8</v>
      </c>
      <c r="E36" s="366">
        <f>'I. Фін результат'!E61</f>
        <v>0</v>
      </c>
      <c r="F36" s="366">
        <f>'I. Фін результат'!F61</f>
        <v>-8</v>
      </c>
      <c r="G36" s="371">
        <f t="shared" si="2"/>
        <v>-8</v>
      </c>
      <c r="H36" s="237" t="e">
        <f t="shared" si="0"/>
        <v>#DIV/0!</v>
      </c>
    </row>
    <row r="37" spans="1:8" s="95" customFormat="1" ht="30.75" customHeight="1">
      <c r="A37" s="235" t="s">
        <v>199</v>
      </c>
      <c r="B37" s="236">
        <v>1130</v>
      </c>
      <c r="C37" s="366">
        <f>'I. Фін результат'!C62</f>
        <v>13</v>
      </c>
      <c r="D37" s="366">
        <f>'I. Фін результат'!D62</f>
        <v>19</v>
      </c>
      <c r="E37" s="366">
        <f>'I. Фін результат'!E62</f>
        <v>0</v>
      </c>
      <c r="F37" s="366">
        <f>'I. Фін результат'!F62</f>
        <v>19</v>
      </c>
      <c r="G37" s="371">
        <f t="shared" si="2"/>
        <v>19</v>
      </c>
      <c r="H37" s="237" t="e">
        <f t="shared" si="0"/>
        <v>#DIV/0!</v>
      </c>
    </row>
    <row r="38" spans="1:8" s="95" customFormat="1" ht="30.75" customHeight="1">
      <c r="A38" s="235" t="s">
        <v>200</v>
      </c>
      <c r="B38" s="236">
        <v>1140</v>
      </c>
      <c r="C38" s="366">
        <f>'I. Фін результат'!C63</f>
        <v>-9</v>
      </c>
      <c r="D38" s="366">
        <f>'I. Фін результат'!D63</f>
        <v>-31</v>
      </c>
      <c r="E38" s="366">
        <f>'I. Фін результат'!E63</f>
        <v>-29</v>
      </c>
      <c r="F38" s="366">
        <f>'I. Фін результат'!F63</f>
        <v>-31</v>
      </c>
      <c r="G38" s="371">
        <f t="shared" si="2"/>
        <v>-2</v>
      </c>
      <c r="H38" s="355">
        <f t="shared" si="0"/>
        <v>106.89655172413792</v>
      </c>
    </row>
    <row r="39" spans="1:8" s="95" customFormat="1" ht="30.75" customHeight="1">
      <c r="A39" s="235" t="s">
        <v>369</v>
      </c>
      <c r="B39" s="236">
        <v>1150</v>
      </c>
      <c r="C39" s="366">
        <f>'I. Фін результат'!C64</f>
        <v>112</v>
      </c>
      <c r="D39" s="366">
        <f>'I. Фін результат'!D64</f>
        <v>84</v>
      </c>
      <c r="E39" s="366">
        <f>'I. Фін результат'!E64</f>
        <v>0</v>
      </c>
      <c r="F39" s="366">
        <f>'I. Фін результат'!F64</f>
        <v>84</v>
      </c>
      <c r="G39" s="371">
        <f t="shared" si="2"/>
        <v>84</v>
      </c>
      <c r="H39" s="237" t="e">
        <f t="shared" si="0"/>
        <v>#DIV/0!</v>
      </c>
    </row>
    <row r="40" spans="1:8" s="95" customFormat="1" ht="30.75" customHeight="1">
      <c r="A40" s="235" t="s">
        <v>370</v>
      </c>
      <c r="B40" s="236">
        <v>1160</v>
      </c>
      <c r="C40" s="366">
        <f>'I. Фін результат'!C67</f>
        <v>0</v>
      </c>
      <c r="D40" s="366">
        <f>'I. Фін результат'!D67</f>
        <v>0</v>
      </c>
      <c r="E40" s="366">
        <f>'I. Фін результат'!E67</f>
        <v>0</v>
      </c>
      <c r="F40" s="366">
        <f>'I. Фін результат'!F67</f>
        <v>0</v>
      </c>
      <c r="G40" s="374">
        <f t="shared" si="2"/>
        <v>0</v>
      </c>
      <c r="H40" s="237" t="e">
        <f t="shared" si="0"/>
        <v>#DIV/0!</v>
      </c>
    </row>
    <row r="41" spans="1:8" s="95" customFormat="1" ht="29.25" customHeight="1">
      <c r="A41" s="238" t="s">
        <v>75</v>
      </c>
      <c r="B41" s="239">
        <v>1170</v>
      </c>
      <c r="C41" s="257">
        <f>SUM(C32,C35:C39,C40)</f>
        <v>444</v>
      </c>
      <c r="D41" s="257">
        <f>SUM(D32,D35:D39,D40)</f>
        <v>776</v>
      </c>
      <c r="E41" s="257">
        <f>SUM(E32,E35:E39,E40)</f>
        <v>113</v>
      </c>
      <c r="F41" s="257">
        <f>SUM(F32,F35:F39,F40)</f>
        <v>776</v>
      </c>
      <c r="G41" s="257">
        <f t="shared" si="2"/>
        <v>663</v>
      </c>
      <c r="H41" s="355">
        <f t="shared" si="0"/>
        <v>686.72566371681421</v>
      </c>
    </row>
    <row r="42" spans="1:8" s="95" customFormat="1" ht="30.75" customHeight="1">
      <c r="A42" s="235" t="s">
        <v>208</v>
      </c>
      <c r="B42" s="236">
        <v>1180</v>
      </c>
      <c r="C42" s="366">
        <f>'I. Фін результат'!C71</f>
        <v>-19</v>
      </c>
      <c r="D42" s="366">
        <f>'I. Фін результат'!D71</f>
        <v>-203</v>
      </c>
      <c r="E42" s="366">
        <f>'I. Фін результат'!E71</f>
        <v>-20</v>
      </c>
      <c r="F42" s="366">
        <f>'I. Фін результат'!F71</f>
        <v>-203</v>
      </c>
      <c r="G42" s="371">
        <f t="shared" si="2"/>
        <v>-183</v>
      </c>
      <c r="H42" s="355">
        <f t="shared" si="0"/>
        <v>1015</v>
      </c>
    </row>
    <row r="43" spans="1:8" s="95" customFormat="1" ht="30.75" customHeight="1">
      <c r="A43" s="235" t="s">
        <v>209</v>
      </c>
      <c r="B43" s="236">
        <v>1181</v>
      </c>
      <c r="C43" s="366">
        <f>'I. Фін результат'!C72</f>
        <v>0</v>
      </c>
      <c r="D43" s="366">
        <f>'I. Фін результат'!D72</f>
        <v>0</v>
      </c>
      <c r="E43" s="366">
        <f>'I. Фін результат'!E72</f>
        <v>0</v>
      </c>
      <c r="F43" s="366">
        <f>'I. Фін результат'!F72</f>
        <v>0</v>
      </c>
      <c r="G43" s="374">
        <f t="shared" si="2"/>
        <v>0</v>
      </c>
      <c r="H43" s="237" t="e">
        <f t="shared" si="0"/>
        <v>#DIV/0!</v>
      </c>
    </row>
    <row r="44" spans="1:8" s="95" customFormat="1" ht="30.75" customHeight="1">
      <c r="A44" s="235" t="s">
        <v>210</v>
      </c>
      <c r="B44" s="236">
        <v>1190</v>
      </c>
      <c r="C44" s="366">
        <f>'I. Фін результат'!C73</f>
        <v>0</v>
      </c>
      <c r="D44" s="366">
        <f>'I. Фін результат'!D73</f>
        <v>0</v>
      </c>
      <c r="E44" s="366">
        <f>'I. Фін результат'!E73</f>
        <v>0</v>
      </c>
      <c r="F44" s="366">
        <f>'I. Фін результат'!F73</f>
        <v>0</v>
      </c>
      <c r="G44" s="374">
        <f t="shared" si="2"/>
        <v>0</v>
      </c>
      <c r="H44" s="237" t="e">
        <f t="shared" si="0"/>
        <v>#DIV/0!</v>
      </c>
    </row>
    <row r="45" spans="1:8" s="95" customFormat="1" ht="30.75" customHeight="1">
      <c r="A45" s="235" t="s">
        <v>211</v>
      </c>
      <c r="B45" s="236">
        <v>1191</v>
      </c>
      <c r="C45" s="367" t="str">
        <f>'I. Фін результат'!C74</f>
        <v>(    )</v>
      </c>
      <c r="D45" s="367" t="str">
        <f>'I. Фін результат'!D74</f>
        <v>(    )</v>
      </c>
      <c r="E45" s="367">
        <f>'I. Фін результат'!E74</f>
        <v>0</v>
      </c>
      <c r="F45" s="367" t="str">
        <f>'I. Фін результат'!F74</f>
        <v>(    )</v>
      </c>
      <c r="G45" s="374" t="e">
        <f t="shared" si="2"/>
        <v>#VALUE!</v>
      </c>
      <c r="H45" s="237" t="e">
        <f t="shared" si="0"/>
        <v>#VALUE!</v>
      </c>
    </row>
    <row r="46" spans="1:8" s="95" customFormat="1" ht="29.25" customHeight="1">
      <c r="A46" s="238" t="s">
        <v>242</v>
      </c>
      <c r="B46" s="239">
        <v>1200</v>
      </c>
      <c r="C46" s="257">
        <f>SUM(C41:C45)</f>
        <v>425</v>
      </c>
      <c r="D46" s="257">
        <f>SUM(D41:D45)</f>
        <v>573</v>
      </c>
      <c r="E46" s="257">
        <f>SUM(E41:E45)</f>
        <v>93</v>
      </c>
      <c r="F46" s="257">
        <f>SUM(F41:F45)</f>
        <v>573</v>
      </c>
      <c r="G46" s="364">
        <f t="shared" si="2"/>
        <v>480</v>
      </c>
      <c r="H46" s="358">
        <f t="shared" si="0"/>
        <v>616.12903225806451</v>
      </c>
    </row>
    <row r="47" spans="1:8" s="95" customFormat="1" ht="30.75" customHeight="1">
      <c r="A47" s="235" t="s">
        <v>332</v>
      </c>
      <c r="B47" s="236">
        <v>1201</v>
      </c>
      <c r="C47" s="366">
        <f>'I. Фін результат'!C76</f>
        <v>425</v>
      </c>
      <c r="D47" s="366">
        <f>'I. Фін результат'!D76</f>
        <v>573</v>
      </c>
      <c r="E47" s="366">
        <f>'I. Фін результат'!E76</f>
        <v>93</v>
      </c>
      <c r="F47" s="366">
        <f>'I. Фін результат'!F76</f>
        <v>573</v>
      </c>
      <c r="G47" s="366">
        <f t="shared" si="2"/>
        <v>480</v>
      </c>
      <c r="H47" s="357">
        <f t="shared" si="0"/>
        <v>616.12903225806451</v>
      </c>
    </row>
    <row r="48" spans="1:8" s="95" customFormat="1" ht="30.75" customHeight="1">
      <c r="A48" s="235" t="s">
        <v>333</v>
      </c>
      <c r="B48" s="236">
        <v>1202</v>
      </c>
      <c r="C48" s="367" t="str">
        <f>'I. Фін результат'!C77</f>
        <v>(    )</v>
      </c>
      <c r="D48" s="367" t="str">
        <f>'I. Фін результат'!D77</f>
        <v>(    )</v>
      </c>
      <c r="E48" s="367" t="str">
        <f>'I. Фін результат'!E77</f>
        <v>(    )</v>
      </c>
      <c r="F48" s="367" t="str">
        <f>'I. Фін результат'!F77</f>
        <v>(    )</v>
      </c>
      <c r="G48" s="374" t="e">
        <f t="shared" si="2"/>
        <v>#VALUE!</v>
      </c>
      <c r="H48" s="237" t="e">
        <f t="shared" si="0"/>
        <v>#VALUE!</v>
      </c>
    </row>
    <row r="49" spans="1:8" s="95" customFormat="1" ht="29.25" customHeight="1">
      <c r="A49" s="238" t="s">
        <v>19</v>
      </c>
      <c r="B49" s="239">
        <v>1210</v>
      </c>
      <c r="C49" s="257">
        <f>SUM(C25,C30,C35,C37,C39,C43,C44)</f>
        <v>27281</v>
      </c>
      <c r="D49" s="257">
        <f>SUM(D25,D30,D35,D37,D39,D43,D44)</f>
        <v>37397</v>
      </c>
      <c r="E49" s="257">
        <f>SUM(E25,E30,E35,E37,E39,E43,E44)</f>
        <v>38746</v>
      </c>
      <c r="F49" s="257">
        <f>SUM(F25,F30,F35,F37,F39,F43,F44)</f>
        <v>37397</v>
      </c>
      <c r="G49" s="257">
        <f t="shared" si="2"/>
        <v>-1349</v>
      </c>
      <c r="H49" s="358">
        <f t="shared" si="0"/>
        <v>96.518350281319371</v>
      </c>
    </row>
    <row r="50" spans="1:8" s="95" customFormat="1" ht="29.25" customHeight="1">
      <c r="A50" s="238" t="s">
        <v>88</v>
      </c>
      <c r="B50" s="239">
        <v>1220</v>
      </c>
      <c r="C50" s="257">
        <f>SUM(C26,C28,C29,C31,C36,C38,C40,C42,C45)</f>
        <v>-26856</v>
      </c>
      <c r="D50" s="257">
        <f>SUM(D26,D28,D29,D31,D36,D38,D40,D42,D45)</f>
        <v>-36824</v>
      </c>
      <c r="E50" s="257">
        <f>SUM(E26,E28,E29,E31,E36,E38,E40,E42,E45)</f>
        <v>-38653</v>
      </c>
      <c r="F50" s="257">
        <f>SUM(F26,F28,F29,F31,F36,F38,F40,F42,F45)</f>
        <v>-36824</v>
      </c>
      <c r="G50" s="257">
        <f t="shared" si="2"/>
        <v>1829</v>
      </c>
      <c r="H50" s="358">
        <f t="shared" si="0"/>
        <v>95.268155123793747</v>
      </c>
    </row>
    <row r="51" spans="1:8" s="95" customFormat="1" ht="30.75" customHeight="1">
      <c r="A51" s="235" t="s">
        <v>150</v>
      </c>
      <c r="B51" s="236">
        <v>1230</v>
      </c>
      <c r="C51" s="366">
        <f>'I. Фін результат'!C80</f>
        <v>0</v>
      </c>
      <c r="D51" s="366">
        <f>'I. Фін результат'!D80</f>
        <v>0</v>
      </c>
      <c r="E51" s="366">
        <f>'I. Фін результат'!E80</f>
        <v>0</v>
      </c>
      <c r="F51" s="366">
        <f>'I. Фін результат'!F80</f>
        <v>0</v>
      </c>
      <c r="G51" s="366">
        <f t="shared" si="2"/>
        <v>0</v>
      </c>
      <c r="H51" s="237" t="e">
        <f t="shared" si="0"/>
        <v>#DIV/0!</v>
      </c>
    </row>
    <row r="52" spans="1:8" s="95" customFormat="1" ht="29.25" customHeight="1">
      <c r="A52" s="238" t="s">
        <v>139</v>
      </c>
      <c r="B52" s="239"/>
      <c r="C52" s="257"/>
      <c r="D52" s="257"/>
      <c r="E52" s="257"/>
      <c r="F52" s="257"/>
      <c r="G52" s="257">
        <f t="shared" si="2"/>
        <v>0</v>
      </c>
      <c r="H52" s="241" t="e">
        <f t="shared" si="0"/>
        <v>#DIV/0!</v>
      </c>
    </row>
    <row r="53" spans="1:8" s="95" customFormat="1" ht="31.5" customHeight="1">
      <c r="A53" s="235" t="s">
        <v>160</v>
      </c>
      <c r="B53" s="236">
        <v>1400</v>
      </c>
      <c r="C53" s="366">
        <f>'I. Фін результат'!C90</f>
        <v>4004</v>
      </c>
      <c r="D53" s="366">
        <f>'I. Фін результат'!D90</f>
        <v>6332</v>
      </c>
      <c r="E53" s="366">
        <f>'I. Фін результат'!E90</f>
        <v>4165</v>
      </c>
      <c r="F53" s="366">
        <f>'I. Фін результат'!F90</f>
        <v>6332</v>
      </c>
      <c r="G53" s="366">
        <f t="shared" si="2"/>
        <v>2167</v>
      </c>
      <c r="H53" s="357">
        <f t="shared" si="0"/>
        <v>152.02881152460986</v>
      </c>
    </row>
    <row r="54" spans="1:8" s="95" customFormat="1" ht="30.75" customHeight="1">
      <c r="A54" s="235" t="s">
        <v>5</v>
      </c>
      <c r="B54" s="236">
        <v>1410</v>
      </c>
      <c r="C54" s="366">
        <f>'I. Фін результат'!C91</f>
        <v>15530</v>
      </c>
      <c r="D54" s="366">
        <f>'I. Фін результат'!D91</f>
        <v>21191</v>
      </c>
      <c r="E54" s="366">
        <f>'I. Фін результат'!E91</f>
        <v>24920</v>
      </c>
      <c r="F54" s="366">
        <f>'I. Фін результат'!F91</f>
        <v>21191</v>
      </c>
      <c r="G54" s="366">
        <f t="shared" si="2"/>
        <v>-3729</v>
      </c>
      <c r="H54" s="357">
        <f t="shared" si="0"/>
        <v>85.036115569823437</v>
      </c>
    </row>
    <row r="55" spans="1:8" s="95" customFormat="1" ht="35.25" customHeight="1">
      <c r="A55" s="235" t="s">
        <v>6</v>
      </c>
      <c r="B55" s="236">
        <v>1420</v>
      </c>
      <c r="C55" s="366">
        <f>'I. Фін результат'!C92</f>
        <v>2925</v>
      </c>
      <c r="D55" s="366">
        <f>'I. Фін результат'!D92</f>
        <v>4424</v>
      </c>
      <c r="E55" s="366">
        <f>'I. Фін результат'!E92</f>
        <v>4962</v>
      </c>
      <c r="F55" s="366">
        <f>'I. Фін результат'!F92</f>
        <v>4424</v>
      </c>
      <c r="G55" s="366">
        <f t="shared" si="2"/>
        <v>-538</v>
      </c>
      <c r="H55" s="357">
        <f t="shared" si="0"/>
        <v>89.157597742845624</v>
      </c>
    </row>
    <row r="56" spans="1:8" s="95" customFormat="1" ht="34.5" customHeight="1">
      <c r="A56" s="235" t="s">
        <v>7</v>
      </c>
      <c r="B56" s="236">
        <v>1430</v>
      </c>
      <c r="C56" s="366">
        <f>'I. Фін результат'!C93</f>
        <v>1398</v>
      </c>
      <c r="D56" s="366">
        <f>'I. Фін результат'!D93</f>
        <v>1820</v>
      </c>
      <c r="E56" s="366">
        <f>'I. Фін результат'!E93</f>
        <v>1508</v>
      </c>
      <c r="F56" s="366">
        <f>'I. Фін результат'!F93</f>
        <v>1820</v>
      </c>
      <c r="G56" s="366">
        <f t="shared" si="2"/>
        <v>312</v>
      </c>
      <c r="H56" s="357">
        <f t="shared" si="0"/>
        <v>120.68965517241379</v>
      </c>
    </row>
    <row r="57" spans="1:8" s="95" customFormat="1" ht="33" customHeight="1">
      <c r="A57" s="235" t="s">
        <v>27</v>
      </c>
      <c r="B57" s="236">
        <v>1440</v>
      </c>
      <c r="C57" s="366">
        <f>'I. Фін результат'!C94</f>
        <v>2971</v>
      </c>
      <c r="D57" s="366">
        <f>'I. Фін результат'!D94</f>
        <v>2815</v>
      </c>
      <c r="E57" s="366">
        <f>'I. Фін результат'!E94</f>
        <v>3049</v>
      </c>
      <c r="F57" s="366">
        <f>'I. Фін результат'!F94</f>
        <v>2815</v>
      </c>
      <c r="G57" s="366">
        <f t="shared" si="2"/>
        <v>-234</v>
      </c>
      <c r="H57" s="357">
        <f t="shared" si="0"/>
        <v>92.325352574614627</v>
      </c>
    </row>
    <row r="58" spans="1:8" s="95" customFormat="1" ht="33.75" customHeight="1" thickBot="1">
      <c r="A58" s="238" t="s">
        <v>50</v>
      </c>
      <c r="B58" s="239">
        <v>1450</v>
      </c>
      <c r="C58" s="257">
        <f>SUM(C53,C54,C55,C56,C57)</f>
        <v>26828</v>
      </c>
      <c r="D58" s="257">
        <f>SUM(D53,D54,D55,D56,D57)</f>
        <v>36582</v>
      </c>
      <c r="E58" s="257">
        <f>SUM(E53,E54,E55,E56,E57)</f>
        <v>38604</v>
      </c>
      <c r="F58" s="257">
        <f>SUM(F53,F54,F55,F56,F57)</f>
        <v>36582</v>
      </c>
      <c r="G58" s="257">
        <f t="shared" si="2"/>
        <v>-2022</v>
      </c>
      <c r="H58" s="358">
        <f t="shared" si="0"/>
        <v>94.762200808206401</v>
      </c>
    </row>
    <row r="59" spans="1:8" s="4" customFormat="1" ht="29.25" customHeight="1" thickBot="1">
      <c r="A59" s="467" t="s">
        <v>106</v>
      </c>
      <c r="B59" s="468"/>
      <c r="C59" s="468"/>
      <c r="D59" s="468"/>
      <c r="E59" s="468"/>
      <c r="F59" s="468"/>
      <c r="G59" s="468"/>
      <c r="H59" s="469"/>
    </row>
    <row r="60" spans="1:8" s="4" customFormat="1" ht="37.5" customHeight="1">
      <c r="A60" s="461" t="s">
        <v>371</v>
      </c>
      <c r="B60" s="462"/>
      <c r="C60" s="462"/>
      <c r="D60" s="462"/>
      <c r="E60" s="462"/>
      <c r="F60" s="462"/>
      <c r="G60" s="462"/>
      <c r="H60" s="463"/>
    </row>
    <row r="61" spans="1:8" s="4" customFormat="1" ht="50.25" customHeight="1">
      <c r="A61" s="243" t="s">
        <v>380</v>
      </c>
      <c r="B61" s="244">
        <v>2110</v>
      </c>
      <c r="C61" s="368">
        <f>'ІІ. Розр. з бюджетом'!C19</f>
        <v>1497</v>
      </c>
      <c r="D61" s="368">
        <f>'ІІ. Розр. з бюджетом'!D19</f>
        <v>1843</v>
      </c>
      <c r="E61" s="368">
        <f>'ІІ. Розр. з бюджетом'!E19</f>
        <v>2174</v>
      </c>
      <c r="F61" s="368">
        <f>'ІІ. Розр. з бюджетом'!F19</f>
        <v>1843</v>
      </c>
      <c r="G61" s="368">
        <f t="shared" ref="G61:G64" si="4">F61-E61</f>
        <v>-331</v>
      </c>
      <c r="H61" s="359">
        <f t="shared" ref="H61:H91" si="5">(F61/E61)*100</f>
        <v>84.774609015639385</v>
      </c>
    </row>
    <row r="62" spans="1:8" s="4" customFormat="1" ht="51" customHeight="1">
      <c r="A62" s="243" t="s">
        <v>373</v>
      </c>
      <c r="B62" s="247">
        <v>2120</v>
      </c>
      <c r="C62" s="258">
        <f>'ІІ. Розр. з бюджетом'!C27</f>
        <v>2884</v>
      </c>
      <c r="D62" s="258">
        <f>'ІІ. Розр. з бюджетом'!D27</f>
        <v>4123</v>
      </c>
      <c r="E62" s="258">
        <f>'ІІ. Розр. з бюджетом'!E27</f>
        <v>4567</v>
      </c>
      <c r="F62" s="258">
        <f>'ІІ. Розр. з бюджетом'!F27</f>
        <v>4123</v>
      </c>
      <c r="G62" s="368">
        <f t="shared" si="4"/>
        <v>-444</v>
      </c>
      <c r="H62" s="359">
        <f t="shared" si="5"/>
        <v>90.278081891832713</v>
      </c>
    </row>
    <row r="63" spans="1:8" s="4" customFormat="1" ht="36.75" customHeight="1">
      <c r="A63" s="243" t="s">
        <v>374</v>
      </c>
      <c r="B63" s="247">
        <v>2130</v>
      </c>
      <c r="C63" s="258">
        <f>'ІІ. Розр. з бюджетом'!C36</f>
        <v>2925</v>
      </c>
      <c r="D63" s="258">
        <f>'ІІ. Розр. з бюджетом'!D36</f>
        <v>4424</v>
      </c>
      <c r="E63" s="258">
        <f>'ІІ. Розр. з бюджетом'!E36</f>
        <v>4962</v>
      </c>
      <c r="F63" s="258">
        <f>'ІІ. Розр. з бюджетом'!F36</f>
        <v>4424</v>
      </c>
      <c r="G63" s="368">
        <f t="shared" si="4"/>
        <v>-538</v>
      </c>
      <c r="H63" s="359">
        <f t="shared" si="5"/>
        <v>89.157597742845624</v>
      </c>
    </row>
    <row r="64" spans="1:8" s="4" customFormat="1" ht="33" customHeight="1" thickBot="1">
      <c r="A64" s="242" t="s">
        <v>433</v>
      </c>
      <c r="B64" s="248">
        <v>2200</v>
      </c>
      <c r="C64" s="369">
        <f>'ІІ. Розр. з бюджетом'!C43</f>
        <v>7306</v>
      </c>
      <c r="D64" s="369">
        <f>'ІІ. Розр. з бюджетом'!D43</f>
        <v>10390</v>
      </c>
      <c r="E64" s="369">
        <f>'ІІ. Розр. з бюджетом'!E43</f>
        <v>11703</v>
      </c>
      <c r="F64" s="369">
        <f>'ІІ. Розр. з бюджетом'!F43</f>
        <v>10390</v>
      </c>
      <c r="G64" s="257">
        <f t="shared" si="4"/>
        <v>-1313</v>
      </c>
      <c r="H64" s="358">
        <f t="shared" si="5"/>
        <v>88.780654533025711</v>
      </c>
    </row>
    <row r="65" spans="1:8" s="4" customFormat="1" ht="33" customHeight="1" thickBot="1">
      <c r="A65" s="467" t="s">
        <v>249</v>
      </c>
      <c r="B65" s="468"/>
      <c r="C65" s="468"/>
      <c r="D65" s="468"/>
      <c r="E65" s="468"/>
      <c r="F65" s="468"/>
      <c r="G65" s="468"/>
      <c r="H65" s="469"/>
    </row>
    <row r="66" spans="1:8" s="4" customFormat="1" ht="37.5" customHeight="1">
      <c r="A66" s="250" t="s">
        <v>246</v>
      </c>
      <c r="B66" s="251">
        <v>3405</v>
      </c>
      <c r="C66" s="369">
        <f>'ІІІ. Рух грош. коштів'!C66</f>
        <v>780</v>
      </c>
      <c r="D66" s="369">
        <f>'ІІІ. Рух грош. коштів'!D66</f>
        <v>329</v>
      </c>
      <c r="E66" s="369">
        <f>'ІІІ. Рух грош. коштів'!E66</f>
        <v>558</v>
      </c>
      <c r="F66" s="369">
        <f>'ІІІ. Рух грош. коштів'!F66</f>
        <v>329</v>
      </c>
      <c r="G66" s="257">
        <f t="shared" ref="G66:G72" si="6">F66-E66</f>
        <v>-229</v>
      </c>
      <c r="H66" s="358">
        <f t="shared" si="5"/>
        <v>58.960573476702507</v>
      </c>
    </row>
    <row r="67" spans="1:8" s="4" customFormat="1" ht="33" customHeight="1">
      <c r="A67" s="252" t="s">
        <v>292</v>
      </c>
      <c r="B67" s="253">
        <v>3030</v>
      </c>
      <c r="C67" s="258">
        <f>'ІІІ. Рух грош. коштів'!C12</f>
        <v>0</v>
      </c>
      <c r="D67" s="258">
        <f>'ІІІ. Рух грош. коштів'!D12</f>
        <v>0</v>
      </c>
      <c r="E67" s="258">
        <f>'ІІІ. Рух грош. коштів'!E12</f>
        <v>0</v>
      </c>
      <c r="F67" s="258">
        <f>'ІІІ. Рух грош. коштів'!F12</f>
        <v>0</v>
      </c>
      <c r="G67" s="257"/>
      <c r="H67" s="246" t="e">
        <f t="shared" si="5"/>
        <v>#DIV/0!</v>
      </c>
    </row>
    <row r="68" spans="1:8" s="95" customFormat="1" ht="33" customHeight="1">
      <c r="A68" s="252" t="s">
        <v>240</v>
      </c>
      <c r="B68" s="253">
        <v>3195</v>
      </c>
      <c r="C68" s="258">
        <f>'ІІІ. Рух грош. коштів'!C34</f>
        <v>2668</v>
      </c>
      <c r="D68" s="258">
        <f>'ІІІ. Рух грош. коштів'!D34</f>
        <v>2344</v>
      </c>
      <c r="E68" s="258">
        <f>'ІІІ. Рух грош. коштів'!E34</f>
        <v>862</v>
      </c>
      <c r="F68" s="258">
        <f>'ІІІ. Рух грош. коштів'!F34</f>
        <v>2344</v>
      </c>
      <c r="G68" s="368">
        <f t="shared" si="6"/>
        <v>1482</v>
      </c>
      <c r="H68" s="359">
        <f t="shared" si="5"/>
        <v>271.92575406032483</v>
      </c>
    </row>
    <row r="69" spans="1:8" s="95" customFormat="1" ht="33" customHeight="1">
      <c r="A69" s="252" t="s">
        <v>107</v>
      </c>
      <c r="B69" s="253">
        <v>3295</v>
      </c>
      <c r="C69" s="258">
        <f>'ІІІ. Рух грош. коштів'!C52</f>
        <v>-3060</v>
      </c>
      <c r="D69" s="258">
        <f>'ІІІ. Рух грош. коштів'!D52</f>
        <v>-3789</v>
      </c>
      <c r="E69" s="258">
        <f>'ІІІ. Рух грош. коштів'!E52</f>
        <v>-1599</v>
      </c>
      <c r="F69" s="258">
        <f>'ІІІ. Рух грош. коштів'!F52</f>
        <v>-3789</v>
      </c>
      <c r="G69" s="368">
        <f t="shared" si="6"/>
        <v>-2190</v>
      </c>
      <c r="H69" s="359">
        <f t="shared" si="5"/>
        <v>236.96060037523452</v>
      </c>
    </row>
    <row r="70" spans="1:8" s="95" customFormat="1" ht="33" customHeight="1">
      <c r="A70" s="252" t="s">
        <v>248</v>
      </c>
      <c r="B70" s="253">
        <v>3395</v>
      </c>
      <c r="C70" s="258">
        <f>'ІІІ. Рух грош. коштів'!C64</f>
        <v>-59</v>
      </c>
      <c r="D70" s="258">
        <f>'ІІІ. Рух грош. коштів'!D64</f>
        <v>1574</v>
      </c>
      <c r="E70" s="258">
        <f>'ІІІ. Рух грош. коштів'!E64</f>
        <v>694</v>
      </c>
      <c r="F70" s="258">
        <f>'ІІІ. Рух грош. коштів'!F64</f>
        <v>1574</v>
      </c>
      <c r="G70" s="368">
        <f t="shared" si="6"/>
        <v>880</v>
      </c>
      <c r="H70" s="359">
        <f t="shared" si="5"/>
        <v>226.80115273775218</v>
      </c>
    </row>
    <row r="71" spans="1:8" s="95" customFormat="1" ht="33" customHeight="1">
      <c r="A71" s="252" t="s">
        <v>110</v>
      </c>
      <c r="B71" s="253">
        <v>3410</v>
      </c>
      <c r="C71" s="258">
        <f>'ІІІ. Рух грош. коштів'!C67</f>
        <v>0</v>
      </c>
      <c r="D71" s="258">
        <f>'ІІІ. Рух грош. коштів'!D67</f>
        <v>0</v>
      </c>
      <c r="E71" s="258">
        <f>'ІІІ. Рух грош. коштів'!E67</f>
        <v>0</v>
      </c>
      <c r="F71" s="258">
        <f>'ІІІ. Рух грош. коштів'!F67</f>
        <v>0</v>
      </c>
      <c r="G71" s="257">
        <f t="shared" si="6"/>
        <v>0</v>
      </c>
      <c r="H71" s="246" t="e">
        <f t="shared" si="5"/>
        <v>#DIV/0!</v>
      </c>
    </row>
    <row r="72" spans="1:8" s="95" customFormat="1" ht="37.5" customHeight="1" thickBot="1">
      <c r="A72" s="250" t="s">
        <v>247</v>
      </c>
      <c r="B72" s="251">
        <v>3415</v>
      </c>
      <c r="C72" s="369">
        <f>SUM(C66,C68:C71)</f>
        <v>329</v>
      </c>
      <c r="D72" s="369">
        <f>SUM(D66,D68:D71)</f>
        <v>458</v>
      </c>
      <c r="E72" s="369">
        <f>SUM(E66,E68:E71)</f>
        <v>515</v>
      </c>
      <c r="F72" s="369">
        <f>SUM(F66,F68:F71)</f>
        <v>458</v>
      </c>
      <c r="G72" s="257">
        <f t="shared" si="6"/>
        <v>-57</v>
      </c>
      <c r="H72" s="358">
        <f t="shared" si="5"/>
        <v>88.932038834951456</v>
      </c>
    </row>
    <row r="73" spans="1:8" s="95" customFormat="1" ht="33" customHeight="1">
      <c r="A73" s="481" t="s">
        <v>250</v>
      </c>
      <c r="B73" s="482"/>
      <c r="C73" s="482"/>
      <c r="D73" s="482"/>
      <c r="E73" s="482"/>
      <c r="F73" s="482"/>
      <c r="G73" s="482"/>
      <c r="H73" s="483"/>
    </row>
    <row r="74" spans="1:8" s="4" customFormat="1" ht="27.75" customHeight="1">
      <c r="A74" s="242" t="s">
        <v>201</v>
      </c>
      <c r="B74" s="254">
        <v>4000</v>
      </c>
      <c r="C74" s="257">
        <f>SUM(C75:C80)</f>
        <v>12329</v>
      </c>
      <c r="D74" s="257">
        <f>SUM(D75:D80)</f>
        <v>3789</v>
      </c>
      <c r="E74" s="257">
        <f>SUM(E75:E80)</f>
        <v>1599</v>
      </c>
      <c r="F74" s="257">
        <f>SUM(F75:F80)</f>
        <v>3789</v>
      </c>
      <c r="G74" s="257">
        <f t="shared" ref="G74:G80" si="7">F74-E74</f>
        <v>2190</v>
      </c>
      <c r="H74" s="317">
        <f t="shared" si="5"/>
        <v>236.96060037523452</v>
      </c>
    </row>
    <row r="75" spans="1:8" s="95" customFormat="1" ht="33" customHeight="1">
      <c r="A75" s="252" t="s">
        <v>1</v>
      </c>
      <c r="B75" s="251" t="s">
        <v>134</v>
      </c>
      <c r="C75" s="368">
        <f>'IV. Кап. інвестиції'!C8</f>
        <v>0</v>
      </c>
      <c r="D75" s="368">
        <f>'IV. Кап. інвестиції'!D8</f>
        <v>0</v>
      </c>
      <c r="E75" s="368">
        <f>'IV. Кап. інвестиції'!E8</f>
        <v>0</v>
      </c>
      <c r="F75" s="368">
        <f>'IV. Кап. інвестиції'!F8</f>
        <v>0</v>
      </c>
      <c r="G75" s="257">
        <f t="shared" si="7"/>
        <v>0</v>
      </c>
      <c r="H75" s="223" t="e">
        <f t="shared" si="5"/>
        <v>#DIV/0!</v>
      </c>
    </row>
    <row r="76" spans="1:8" s="95" customFormat="1" ht="33" customHeight="1">
      <c r="A76" s="252" t="s">
        <v>2</v>
      </c>
      <c r="B76" s="251">
        <v>4020</v>
      </c>
      <c r="C76" s="368">
        <f>'IV. Кап. інвестиції'!C9</f>
        <v>1162</v>
      </c>
      <c r="D76" s="368">
        <f>'IV. Кап. інвестиції'!D9</f>
        <v>2953</v>
      </c>
      <c r="E76" s="368">
        <f>'IV. Кап. інвестиції'!E9</f>
        <v>399</v>
      </c>
      <c r="F76" s="368">
        <f>'IV. Кап. інвестиції'!F9</f>
        <v>2953</v>
      </c>
      <c r="G76" s="368">
        <f t="shared" si="7"/>
        <v>2554</v>
      </c>
      <c r="H76" s="314">
        <f t="shared" si="5"/>
        <v>740.10025062656644</v>
      </c>
    </row>
    <row r="77" spans="1:8" s="95" customFormat="1" ht="50.25" customHeight="1">
      <c r="A77" s="252" t="s">
        <v>28</v>
      </c>
      <c r="B77" s="251">
        <v>4030</v>
      </c>
      <c r="C77" s="368">
        <f>'IV. Кап. інвестиції'!C10</f>
        <v>341</v>
      </c>
      <c r="D77" s="368">
        <f>'IV. Кап. інвестиції'!D10</f>
        <v>406</v>
      </c>
      <c r="E77" s="368">
        <f>'IV. Кап. інвестиції'!E10</f>
        <v>200</v>
      </c>
      <c r="F77" s="368">
        <f>'IV. Кап. інвестиції'!F10</f>
        <v>406</v>
      </c>
      <c r="G77" s="368">
        <f t="shared" si="7"/>
        <v>206</v>
      </c>
      <c r="H77" s="314">
        <f t="shared" si="5"/>
        <v>202.99999999999997</v>
      </c>
    </row>
    <row r="78" spans="1:8" s="95" customFormat="1" ht="33" customHeight="1">
      <c r="A78" s="252" t="s">
        <v>3</v>
      </c>
      <c r="B78" s="251">
        <v>4040</v>
      </c>
      <c r="C78" s="368">
        <f>'IV. Кап. інвестиції'!C11</f>
        <v>9336</v>
      </c>
      <c r="D78" s="368">
        <f>'IV. Кап. інвестиції'!D11</f>
        <v>220</v>
      </c>
      <c r="E78" s="368">
        <f>'IV. Кап. інвестиції'!E11</f>
        <v>0</v>
      </c>
      <c r="F78" s="368">
        <f>'IV. Кап. інвестиції'!F11</f>
        <v>220</v>
      </c>
      <c r="G78" s="368">
        <f t="shared" si="7"/>
        <v>220</v>
      </c>
      <c r="H78" s="223" t="e">
        <f t="shared" si="5"/>
        <v>#DIV/0!</v>
      </c>
    </row>
    <row r="79" spans="1:8" s="95" customFormat="1" ht="51.75" customHeight="1">
      <c r="A79" s="252" t="s">
        <v>60</v>
      </c>
      <c r="B79" s="251">
        <v>4050</v>
      </c>
      <c r="C79" s="368">
        <f>'IV. Кап. інвестиції'!C12</f>
        <v>371</v>
      </c>
      <c r="D79" s="368">
        <f>'IV. Кап. інвестиції'!D12</f>
        <v>5</v>
      </c>
      <c r="E79" s="368">
        <f>'IV. Кап. інвестиції'!E12</f>
        <v>1000</v>
      </c>
      <c r="F79" s="368">
        <f>'IV. Кап. інвестиції'!F12</f>
        <v>5</v>
      </c>
      <c r="G79" s="368">
        <f t="shared" si="7"/>
        <v>-995</v>
      </c>
      <c r="H79" s="314">
        <f t="shared" si="5"/>
        <v>0.5</v>
      </c>
    </row>
    <row r="80" spans="1:8" s="95" customFormat="1" ht="33" customHeight="1">
      <c r="A80" s="252" t="s">
        <v>212</v>
      </c>
      <c r="B80" s="251">
        <v>4060</v>
      </c>
      <c r="C80" s="368">
        <f>'IV. Кап. інвестиції'!C13</f>
        <v>1119</v>
      </c>
      <c r="D80" s="368">
        <f>'IV. Кап. інвестиції'!D13</f>
        <v>205</v>
      </c>
      <c r="E80" s="368">
        <f>'IV. Кап. інвестиції'!E13</f>
        <v>0</v>
      </c>
      <c r="F80" s="368">
        <f>'IV. Кап. інвестиції'!F13</f>
        <v>205</v>
      </c>
      <c r="G80" s="368">
        <f t="shared" si="7"/>
        <v>205</v>
      </c>
      <c r="H80" s="223" t="e">
        <f t="shared" si="5"/>
        <v>#DIV/0!</v>
      </c>
    </row>
    <row r="81" spans="1:8" s="95" customFormat="1" ht="27.75" customHeight="1">
      <c r="A81" s="242" t="s">
        <v>202</v>
      </c>
      <c r="B81" s="254">
        <v>4000</v>
      </c>
      <c r="C81" s="257">
        <f>SUM(C82:C85)</f>
        <v>12329</v>
      </c>
      <c r="D81" s="257">
        <f>SUM(D82:D85)</f>
        <v>3789</v>
      </c>
      <c r="E81" s="257">
        <f>SUM(E82:E85)</f>
        <v>1599</v>
      </c>
      <c r="F81" s="257">
        <f>SUM(F82:F85)</f>
        <v>3789</v>
      </c>
      <c r="G81" s="257">
        <f>F81-E81</f>
        <v>2190</v>
      </c>
      <c r="H81" s="317">
        <f t="shared" si="5"/>
        <v>236.96060037523452</v>
      </c>
    </row>
    <row r="82" spans="1:8" s="95" customFormat="1" ht="33" customHeight="1">
      <c r="A82" s="252" t="s">
        <v>306</v>
      </c>
      <c r="B82" s="251" t="s">
        <v>203</v>
      </c>
      <c r="C82" s="368">
        <v>442</v>
      </c>
      <c r="D82" s="368">
        <f>'6.2. Інша інфо_2'!N67</f>
        <v>1809</v>
      </c>
      <c r="E82" s="368">
        <f>'6.2. Інша інфо_2'!M67</f>
        <v>1000</v>
      </c>
      <c r="F82" s="368">
        <f>'6.2. Інша інфо_2'!N67</f>
        <v>1809</v>
      </c>
      <c r="G82" s="368">
        <f>F82-E82</f>
        <v>809</v>
      </c>
      <c r="H82" s="314">
        <f t="shared" si="5"/>
        <v>180.9</v>
      </c>
    </row>
    <row r="83" spans="1:8" s="95" customFormat="1" ht="33" customHeight="1">
      <c r="A83" s="252" t="s">
        <v>307</v>
      </c>
      <c r="B83" s="251" t="s">
        <v>204</v>
      </c>
      <c r="C83" s="368">
        <v>0</v>
      </c>
      <c r="D83" s="368">
        <f>'6.2. Інша інфо_2'!R67</f>
        <v>0</v>
      </c>
      <c r="E83" s="368">
        <f>'6.2. Інша інфо_2'!Q67</f>
        <v>0</v>
      </c>
      <c r="F83" s="368">
        <f>'6.2. Інша інфо_2'!R67</f>
        <v>0</v>
      </c>
      <c r="G83" s="368">
        <f>F83-E83</f>
        <v>0</v>
      </c>
      <c r="H83" s="223" t="e">
        <f t="shared" si="5"/>
        <v>#DIV/0!</v>
      </c>
    </row>
    <row r="84" spans="1:8" s="95" customFormat="1" ht="33" customHeight="1">
      <c r="A84" s="252" t="s">
        <v>169</v>
      </c>
      <c r="B84" s="251" t="s">
        <v>205</v>
      </c>
      <c r="C84" s="368">
        <v>11887</v>
      </c>
      <c r="D84" s="368">
        <f>'6.2. Інша інфо_2'!V67</f>
        <v>1980</v>
      </c>
      <c r="E84" s="368">
        <f>'6.2. Інша інфо_2'!U67</f>
        <v>599</v>
      </c>
      <c r="F84" s="368">
        <f>'6.2. Інша інфо_2'!V67</f>
        <v>1980</v>
      </c>
      <c r="G84" s="368">
        <f>F84-E84</f>
        <v>1381</v>
      </c>
      <c r="H84" s="314">
        <f t="shared" si="5"/>
        <v>330.55091819699499</v>
      </c>
    </row>
    <row r="85" spans="1:8" s="95" customFormat="1" ht="33" customHeight="1">
      <c r="A85" s="252" t="s">
        <v>308</v>
      </c>
      <c r="B85" s="251" t="s">
        <v>206</v>
      </c>
      <c r="C85" s="245"/>
      <c r="D85" s="245"/>
      <c r="E85" s="245">
        <f>'6.2. Інша інфо_2'!Y67</f>
        <v>0</v>
      </c>
      <c r="F85" s="245">
        <f>'6.2. Інша інфо_2'!Z67</f>
        <v>0</v>
      </c>
      <c r="G85" s="240">
        <f>F85-E85</f>
        <v>0</v>
      </c>
      <c r="H85" s="223" t="e">
        <f t="shared" si="5"/>
        <v>#DIV/0!</v>
      </c>
    </row>
    <row r="86" spans="1:8" s="4" customFormat="1" ht="27.75" customHeight="1" thickBot="1">
      <c r="A86" s="484" t="s">
        <v>132</v>
      </c>
      <c r="B86" s="485"/>
      <c r="C86" s="485"/>
      <c r="D86" s="485"/>
      <c r="E86" s="485"/>
      <c r="F86" s="485"/>
      <c r="G86" s="485"/>
      <c r="H86" s="486"/>
    </row>
    <row r="87" spans="1:8" s="95" customFormat="1" ht="33" customHeight="1">
      <c r="A87" s="32" t="s">
        <v>277</v>
      </c>
      <c r="B87" s="33">
        <v>5040</v>
      </c>
      <c r="C87" s="360">
        <f>(C46/C25)*100</f>
        <v>1.6326060233558697</v>
      </c>
      <c r="D87" s="360">
        <f t="shared" ref="D87:F87" si="8">(D46/D25)*100</f>
        <v>1.5608400751818257</v>
      </c>
      <c r="E87" s="360">
        <f t="shared" si="8"/>
        <v>0.24668435013262599</v>
      </c>
      <c r="F87" s="360">
        <f t="shared" si="8"/>
        <v>1.5608400751818257</v>
      </c>
      <c r="G87" s="192">
        <f>F87-E87</f>
        <v>1.3141557250491998</v>
      </c>
      <c r="H87" s="361">
        <f t="shared" si="5"/>
        <v>632.72764338015941</v>
      </c>
    </row>
    <row r="88" spans="1:8" s="95" customFormat="1" ht="33" customHeight="1">
      <c r="A88" s="32" t="s">
        <v>278</v>
      </c>
      <c r="B88" s="33">
        <v>5020</v>
      </c>
      <c r="C88" s="360">
        <f>(C46/C99)*100</f>
        <v>1.7818212309240313</v>
      </c>
      <c r="D88" s="360">
        <f>(D46/D99)*100</f>
        <v>2.1433380713697914</v>
      </c>
      <c r="E88" s="360">
        <f>(E46/E99)*100</f>
        <v>0.39373412362404736</v>
      </c>
      <c r="F88" s="360">
        <f>(F46/F99)*100</f>
        <v>2.1433380713697914</v>
      </c>
      <c r="G88" s="192">
        <f>F88-E88</f>
        <v>1.7496039477457441</v>
      </c>
      <c r="H88" s="361">
        <f t="shared" si="5"/>
        <v>544.36177683606968</v>
      </c>
    </row>
    <row r="89" spans="1:8" s="95" customFormat="1" ht="33" customHeight="1">
      <c r="A89" s="32" t="s">
        <v>279</v>
      </c>
      <c r="B89" s="33">
        <v>5030</v>
      </c>
      <c r="C89" s="360">
        <f>(C46/C100)*100</f>
        <v>1.891494948595843</v>
      </c>
      <c r="D89" s="360">
        <f t="shared" ref="D89:F89" si="9">(D46/D100)*100</f>
        <v>2.4940152339499457</v>
      </c>
      <c r="E89" s="360">
        <f t="shared" si="9"/>
        <v>0.42547351084271207</v>
      </c>
      <c r="F89" s="360">
        <f t="shared" si="9"/>
        <v>2.4940152339499457</v>
      </c>
      <c r="G89" s="192">
        <f>F89-E89</f>
        <v>2.0685417231072338</v>
      </c>
      <c r="H89" s="361">
        <f t="shared" si="5"/>
        <v>586.17403208255826</v>
      </c>
    </row>
    <row r="90" spans="1:8" s="95" customFormat="1" ht="33" customHeight="1">
      <c r="A90" s="32" t="s">
        <v>138</v>
      </c>
      <c r="B90" s="33">
        <v>5110</v>
      </c>
      <c r="C90" s="360">
        <f>C100/C103</f>
        <v>16.246565437454809</v>
      </c>
      <c r="D90" s="360">
        <f t="shared" ref="D90:F90" si="10">D100/D103</f>
        <v>6.1119978717744079</v>
      </c>
      <c r="E90" s="360">
        <f t="shared" si="10"/>
        <v>12.40522133938706</v>
      </c>
      <c r="F90" s="360">
        <f t="shared" si="10"/>
        <v>6.1119978717744079</v>
      </c>
      <c r="G90" s="192">
        <f>F90-E90</f>
        <v>-6.2932234676126519</v>
      </c>
      <c r="H90" s="361">
        <f t="shared" si="5"/>
        <v>49.269559200597065</v>
      </c>
    </row>
    <row r="91" spans="1:8" s="95" customFormat="1" ht="33" customHeight="1" thickBot="1">
      <c r="A91" s="32" t="s">
        <v>280</v>
      </c>
      <c r="B91" s="33">
        <v>5220</v>
      </c>
      <c r="C91" s="360">
        <f>C96/C95</f>
        <v>0.55710350255804797</v>
      </c>
      <c r="D91" s="360">
        <f>D96/D95</f>
        <v>0.47578116553140881</v>
      </c>
      <c r="E91" s="360">
        <f>E96/E95</f>
        <v>0.46484221552965826</v>
      </c>
      <c r="F91" s="360">
        <f>F96/F95</f>
        <v>0.47578116553140881</v>
      </c>
      <c r="G91" s="192">
        <f>F91-E91</f>
        <v>1.0938950001750547E-2</v>
      </c>
      <c r="H91" s="361">
        <f t="shared" si="5"/>
        <v>102.35326087784138</v>
      </c>
    </row>
    <row r="92" spans="1:8" s="4" customFormat="1" ht="30.75" customHeight="1" thickBot="1">
      <c r="A92" s="467" t="s">
        <v>251</v>
      </c>
      <c r="B92" s="468"/>
      <c r="C92" s="468"/>
      <c r="D92" s="468"/>
      <c r="E92" s="468"/>
      <c r="F92" s="468"/>
      <c r="G92" s="468"/>
      <c r="H92" s="469"/>
    </row>
    <row r="93" spans="1:8" s="95" customFormat="1" ht="33" customHeight="1">
      <c r="A93" s="242" t="s">
        <v>271</v>
      </c>
      <c r="B93" s="253">
        <v>6000</v>
      </c>
      <c r="C93" s="369">
        <v>21618</v>
      </c>
      <c r="D93" s="370">
        <v>23712</v>
      </c>
      <c r="E93" s="370">
        <v>21295</v>
      </c>
      <c r="F93" s="369">
        <v>23712</v>
      </c>
      <c r="G93" s="257">
        <f>D93-C93</f>
        <v>2094</v>
      </c>
      <c r="H93" s="358">
        <f>(D93/C93)*100</f>
        <v>109.68637246738828</v>
      </c>
    </row>
    <row r="94" spans="1:8" s="95" customFormat="1" ht="33" customHeight="1">
      <c r="A94" s="252" t="s">
        <v>272</v>
      </c>
      <c r="B94" s="253">
        <v>6001</v>
      </c>
      <c r="C94" s="258">
        <f>C95-C96</f>
        <v>5627</v>
      </c>
      <c r="D94" s="371">
        <f>D95-D96</f>
        <v>9697</v>
      </c>
      <c r="E94" s="371">
        <f>E95-E96</f>
        <v>8174</v>
      </c>
      <c r="F94" s="258">
        <f>F95-F96</f>
        <v>9697</v>
      </c>
      <c r="G94" s="368">
        <f t="shared" ref="G94:G107" si="11">D94-C94</f>
        <v>4070</v>
      </c>
      <c r="H94" s="359">
        <f t="shared" ref="H94:H107" si="12">(D94/C94)*100</f>
        <v>172.32983827972276</v>
      </c>
    </row>
    <row r="95" spans="1:8" s="95" customFormat="1" ht="33" customHeight="1">
      <c r="A95" s="252" t="s">
        <v>273</v>
      </c>
      <c r="B95" s="253">
        <v>6002</v>
      </c>
      <c r="C95" s="258">
        <v>12705</v>
      </c>
      <c r="D95" s="371">
        <v>18498</v>
      </c>
      <c r="E95" s="371">
        <v>15274</v>
      </c>
      <c r="F95" s="258">
        <v>18498</v>
      </c>
      <c r="G95" s="368">
        <f t="shared" si="11"/>
        <v>5793</v>
      </c>
      <c r="H95" s="359">
        <f t="shared" si="12"/>
        <v>145.59622195985833</v>
      </c>
    </row>
    <row r="96" spans="1:8" s="95" customFormat="1" ht="27" customHeight="1">
      <c r="A96" s="252" t="s">
        <v>274</v>
      </c>
      <c r="B96" s="253">
        <v>6003</v>
      </c>
      <c r="C96" s="258">
        <v>7078</v>
      </c>
      <c r="D96" s="371">
        <v>8801</v>
      </c>
      <c r="E96" s="371">
        <v>7100</v>
      </c>
      <c r="F96" s="258">
        <v>8801</v>
      </c>
      <c r="G96" s="368">
        <f t="shared" si="11"/>
        <v>1723</v>
      </c>
      <c r="H96" s="359">
        <f t="shared" si="12"/>
        <v>124.34303475558066</v>
      </c>
    </row>
    <row r="97" spans="1:8" s="95" customFormat="1" ht="33" customHeight="1">
      <c r="A97" s="252" t="s">
        <v>275</v>
      </c>
      <c r="B97" s="253">
        <v>6010</v>
      </c>
      <c r="C97" s="258">
        <v>2234</v>
      </c>
      <c r="D97" s="258">
        <v>3022</v>
      </c>
      <c r="E97" s="258">
        <v>2325</v>
      </c>
      <c r="F97" s="258">
        <v>3022</v>
      </c>
      <c r="G97" s="368">
        <f t="shared" si="11"/>
        <v>788</v>
      </c>
      <c r="H97" s="359">
        <f t="shared" si="12"/>
        <v>135.27305282005372</v>
      </c>
    </row>
    <row r="98" spans="1:8" s="95" customFormat="1" ht="33" customHeight="1">
      <c r="A98" s="252" t="s">
        <v>353</v>
      </c>
      <c r="B98" s="251">
        <v>6011</v>
      </c>
      <c r="C98" s="258">
        <v>329</v>
      </c>
      <c r="D98" s="258">
        <v>458</v>
      </c>
      <c r="E98" s="258">
        <v>515</v>
      </c>
      <c r="F98" s="258">
        <v>458</v>
      </c>
      <c r="G98" s="368">
        <f t="shared" si="11"/>
        <v>129</v>
      </c>
      <c r="H98" s="359">
        <f t="shared" si="12"/>
        <v>139.209726443769</v>
      </c>
    </row>
    <row r="99" spans="1:8" s="95" customFormat="1" ht="27.75" customHeight="1">
      <c r="A99" s="250" t="s">
        <v>153</v>
      </c>
      <c r="B99" s="254">
        <v>6020</v>
      </c>
      <c r="C99" s="369">
        <f>C93+C97</f>
        <v>23852</v>
      </c>
      <c r="D99" s="369">
        <f>D93+D97</f>
        <v>26734</v>
      </c>
      <c r="E99" s="369">
        <f>E93+E97</f>
        <v>23620</v>
      </c>
      <c r="F99" s="369">
        <f>F93+F97</f>
        <v>26734</v>
      </c>
      <c r="G99" s="257">
        <f t="shared" si="11"/>
        <v>2882</v>
      </c>
      <c r="H99" s="358">
        <f t="shared" si="12"/>
        <v>112.08284420593661</v>
      </c>
    </row>
    <row r="100" spans="1:8" s="95" customFormat="1" ht="33" customHeight="1">
      <c r="A100" s="252" t="s">
        <v>104</v>
      </c>
      <c r="B100" s="253">
        <v>6030</v>
      </c>
      <c r="C100" s="258">
        <v>22469</v>
      </c>
      <c r="D100" s="258">
        <v>22975</v>
      </c>
      <c r="E100" s="258">
        <v>21858</v>
      </c>
      <c r="F100" s="258">
        <v>22975</v>
      </c>
      <c r="G100" s="368">
        <f t="shared" si="11"/>
        <v>506</v>
      </c>
      <c r="H100" s="359">
        <f t="shared" si="12"/>
        <v>102.25199163291647</v>
      </c>
    </row>
    <row r="101" spans="1:8" s="95" customFormat="1" ht="33" customHeight="1">
      <c r="A101" s="252" t="s">
        <v>111</v>
      </c>
      <c r="B101" s="253">
        <v>6040</v>
      </c>
      <c r="C101" s="258">
        <v>490</v>
      </c>
      <c r="D101" s="258">
        <v>1680</v>
      </c>
      <c r="E101" s="258">
        <v>1322</v>
      </c>
      <c r="F101" s="258">
        <v>1680</v>
      </c>
      <c r="G101" s="368">
        <f t="shared" si="11"/>
        <v>1190</v>
      </c>
      <c r="H101" s="359">
        <f t="shared" si="12"/>
        <v>342.85714285714283</v>
      </c>
    </row>
    <row r="102" spans="1:8" s="95" customFormat="1" ht="33" customHeight="1">
      <c r="A102" s="252" t="s">
        <v>112</v>
      </c>
      <c r="B102" s="251">
        <v>6050</v>
      </c>
      <c r="C102" s="258">
        <v>893</v>
      </c>
      <c r="D102" s="258">
        <v>2079</v>
      </c>
      <c r="E102" s="258">
        <v>440</v>
      </c>
      <c r="F102" s="258">
        <v>2079</v>
      </c>
      <c r="G102" s="368">
        <f t="shared" si="11"/>
        <v>1186</v>
      </c>
      <c r="H102" s="359">
        <f t="shared" si="12"/>
        <v>232.81075027995519</v>
      </c>
    </row>
    <row r="103" spans="1:8" s="95" customFormat="1" ht="27.75" customHeight="1">
      <c r="A103" s="250" t="s">
        <v>154</v>
      </c>
      <c r="B103" s="254">
        <v>6060</v>
      </c>
      <c r="C103" s="369">
        <f>SUM(C101:C102)</f>
        <v>1383</v>
      </c>
      <c r="D103" s="369">
        <f>SUM(D101:D102)</f>
        <v>3759</v>
      </c>
      <c r="E103" s="369">
        <f>SUM(E101:E102)</f>
        <v>1762</v>
      </c>
      <c r="F103" s="369">
        <f>SUM(F101:F102)</f>
        <v>3759</v>
      </c>
      <c r="G103" s="257">
        <f t="shared" si="11"/>
        <v>2376</v>
      </c>
      <c r="H103" s="358">
        <f t="shared" si="12"/>
        <v>271.80043383947941</v>
      </c>
    </row>
    <row r="104" spans="1:8" s="95" customFormat="1" ht="28.5" customHeight="1">
      <c r="A104" s="252" t="s">
        <v>340</v>
      </c>
      <c r="B104" s="253">
        <v>6070</v>
      </c>
      <c r="C104" s="258"/>
      <c r="D104" s="258"/>
      <c r="E104" s="258"/>
      <c r="F104" s="258"/>
      <c r="G104" s="257">
        <f t="shared" si="11"/>
        <v>0</v>
      </c>
      <c r="H104" s="246" t="e">
        <f t="shared" si="12"/>
        <v>#DIV/0!</v>
      </c>
    </row>
    <row r="105" spans="1:8" s="95" customFormat="1" ht="28.5" customHeight="1">
      <c r="A105" s="252" t="s">
        <v>341</v>
      </c>
      <c r="B105" s="251">
        <v>6080</v>
      </c>
      <c r="C105" s="258">
        <v>490</v>
      </c>
      <c r="D105" s="258">
        <v>323</v>
      </c>
      <c r="E105" s="258"/>
      <c r="F105" s="258">
        <v>323</v>
      </c>
      <c r="G105" s="257">
        <f t="shared" si="11"/>
        <v>-167</v>
      </c>
      <c r="H105" s="359">
        <f t="shared" si="12"/>
        <v>65.91836734693878</v>
      </c>
    </row>
    <row r="106" spans="1:8" s="95" customFormat="1" ht="27.75" customHeight="1">
      <c r="A106" s="250" t="s">
        <v>342</v>
      </c>
      <c r="B106" s="254">
        <v>6090</v>
      </c>
      <c r="C106" s="369">
        <f>C100+C103</f>
        <v>23852</v>
      </c>
      <c r="D106" s="369">
        <f>D100+D103</f>
        <v>26734</v>
      </c>
      <c r="E106" s="369">
        <f>E100+E103</f>
        <v>23620</v>
      </c>
      <c r="F106" s="369">
        <f>F100+F103</f>
        <v>26734</v>
      </c>
      <c r="G106" s="257">
        <f t="shared" si="11"/>
        <v>2882</v>
      </c>
      <c r="H106" s="358">
        <f t="shared" si="12"/>
        <v>112.08284420593661</v>
      </c>
    </row>
    <row r="107" spans="1:8" s="95" customFormat="1" ht="27.75" customHeight="1" thickBot="1">
      <c r="A107" s="250" t="s">
        <v>343</v>
      </c>
      <c r="B107" s="255">
        <v>6099</v>
      </c>
      <c r="C107" s="249">
        <f>C99-C106</f>
        <v>0</v>
      </c>
      <c r="D107" s="249">
        <f>D99-D106</f>
        <v>0</v>
      </c>
      <c r="E107" s="249">
        <f>E99-E106</f>
        <v>0</v>
      </c>
      <c r="F107" s="249">
        <f>F99-F106</f>
        <v>0</v>
      </c>
      <c r="G107" s="257">
        <f t="shared" si="11"/>
        <v>0</v>
      </c>
      <c r="H107" s="241" t="e">
        <f t="shared" si="12"/>
        <v>#DIV/0!</v>
      </c>
    </row>
    <row r="108" spans="1:8" s="4" customFormat="1" ht="26.25" customHeight="1" thickBot="1">
      <c r="A108" s="473" t="s">
        <v>252</v>
      </c>
      <c r="B108" s="474"/>
      <c r="C108" s="474"/>
      <c r="D108" s="474"/>
      <c r="E108" s="474"/>
      <c r="F108" s="474"/>
      <c r="G108" s="474"/>
      <c r="H108" s="475"/>
    </row>
    <row r="109" spans="1:8" s="95" customFormat="1" ht="27.75" customHeight="1">
      <c r="A109" s="250" t="s">
        <v>293</v>
      </c>
      <c r="B109" s="254" t="s">
        <v>253</v>
      </c>
      <c r="C109" s="370">
        <f>SUM(C110:C112)</f>
        <v>530</v>
      </c>
      <c r="D109" s="370">
        <f>SUM(D110:D112)</f>
        <v>1809</v>
      </c>
      <c r="E109" s="369">
        <f>SUM(E110:E112)</f>
        <v>1000</v>
      </c>
      <c r="F109" s="369">
        <f>SUM(F110:F112)</f>
        <v>1809</v>
      </c>
      <c r="G109" s="257">
        <f t="shared" ref="G109:G116" si="13">F109-E109</f>
        <v>809</v>
      </c>
      <c r="H109" s="358">
        <f>(F109/E109)*100</f>
        <v>180.9</v>
      </c>
    </row>
    <row r="110" spans="1:8" s="95" customFormat="1" ht="30" customHeight="1">
      <c r="A110" s="252" t="s">
        <v>309</v>
      </c>
      <c r="B110" s="253" t="s">
        <v>255</v>
      </c>
      <c r="C110" s="371">
        <v>0</v>
      </c>
      <c r="D110" s="371">
        <f>'6.1. Інша інфо_1'!H57</f>
        <v>1357</v>
      </c>
      <c r="E110" s="258">
        <f>'6.1. Інша інфо_1'!F57</f>
        <v>1000</v>
      </c>
      <c r="F110" s="258">
        <f>'6.1. Інша інфо_1'!H57</f>
        <v>1357</v>
      </c>
      <c r="G110" s="368">
        <f t="shared" si="13"/>
        <v>357</v>
      </c>
      <c r="H110" s="359">
        <f t="shared" ref="H110:H118" si="14">(F110/E110)*100</f>
        <v>135.69999999999999</v>
      </c>
    </row>
    <row r="111" spans="1:8" s="95" customFormat="1" ht="29.25" customHeight="1">
      <c r="A111" s="252" t="s">
        <v>310</v>
      </c>
      <c r="B111" s="253" t="s">
        <v>256</v>
      </c>
      <c r="C111" s="371">
        <v>0</v>
      </c>
      <c r="D111" s="371">
        <f>'6.1. Інша інфо_1'!H61</f>
        <v>452</v>
      </c>
      <c r="E111" s="258">
        <f>'6.1. Інша інфо_1'!F61</f>
        <v>0</v>
      </c>
      <c r="F111" s="258">
        <f>'6.1. Інша інфо_1'!H61</f>
        <v>452</v>
      </c>
      <c r="G111" s="368">
        <f t="shared" si="13"/>
        <v>452</v>
      </c>
      <c r="H111" s="246" t="e">
        <f t="shared" si="14"/>
        <v>#DIV/0!</v>
      </c>
    </row>
    <row r="112" spans="1:8" s="95" customFormat="1" ht="33" customHeight="1">
      <c r="A112" s="252" t="s">
        <v>311</v>
      </c>
      <c r="B112" s="253" t="s">
        <v>257</v>
      </c>
      <c r="C112" s="371">
        <v>530</v>
      </c>
      <c r="D112" s="371"/>
      <c r="E112" s="258">
        <f>'6.1. Інша інфо_1'!F64</f>
        <v>0</v>
      </c>
      <c r="F112" s="258">
        <f>'6.1. Інша інфо_1'!H64</f>
        <v>0</v>
      </c>
      <c r="G112" s="257">
        <f t="shared" si="13"/>
        <v>0</v>
      </c>
      <c r="H112" s="246" t="e">
        <f t="shared" si="14"/>
        <v>#DIV/0!</v>
      </c>
    </row>
    <row r="113" spans="1:8" s="95" customFormat="1" ht="27.75" customHeight="1">
      <c r="A113" s="250" t="s">
        <v>294</v>
      </c>
      <c r="B113" s="254" t="s">
        <v>254</v>
      </c>
      <c r="C113" s="369">
        <f>SUM(C114:C116)</f>
        <v>40</v>
      </c>
      <c r="D113" s="369">
        <f>SUM(D114:D116)</f>
        <v>167</v>
      </c>
      <c r="E113" s="369">
        <f>SUM(E114:E116)</f>
        <v>268</v>
      </c>
      <c r="F113" s="369">
        <f>SUM(F114:F116)</f>
        <v>167</v>
      </c>
      <c r="G113" s="364">
        <f t="shared" si="13"/>
        <v>-101</v>
      </c>
      <c r="H113" s="358">
        <f t="shared" si="14"/>
        <v>62.31343283582089</v>
      </c>
    </row>
    <row r="114" spans="1:8" s="95" customFormat="1" ht="29.25" customHeight="1">
      <c r="A114" s="252" t="s">
        <v>309</v>
      </c>
      <c r="B114" s="253" t="s">
        <v>258</v>
      </c>
      <c r="C114" s="258">
        <v>0</v>
      </c>
      <c r="D114" s="258">
        <f>'6.1. Інша інфо_1'!L57</f>
        <v>0</v>
      </c>
      <c r="E114" s="258">
        <f>'6.1. Інша інфо_1'!J57</f>
        <v>100</v>
      </c>
      <c r="F114" s="258">
        <f>'6.1. Інша інфо_1'!L57</f>
        <v>0</v>
      </c>
      <c r="G114" s="368">
        <f t="shared" si="13"/>
        <v>-100</v>
      </c>
      <c r="H114" s="359">
        <f t="shared" si="14"/>
        <v>0</v>
      </c>
    </row>
    <row r="115" spans="1:8" s="95" customFormat="1" ht="28.5" customHeight="1">
      <c r="A115" s="252" t="s">
        <v>310</v>
      </c>
      <c r="B115" s="253" t="s">
        <v>259</v>
      </c>
      <c r="C115" s="258">
        <v>0</v>
      </c>
      <c r="D115" s="258">
        <f>'6.1. Інша інфо_1'!L61</f>
        <v>0</v>
      </c>
      <c r="E115" s="258">
        <f>'6.1. Інша інфо_1'!J61</f>
        <v>0</v>
      </c>
      <c r="F115" s="258">
        <f>'6.1. Інша інфо_1'!L61</f>
        <v>0</v>
      </c>
      <c r="G115" s="368">
        <f t="shared" si="13"/>
        <v>0</v>
      </c>
      <c r="H115" s="246" t="e">
        <f t="shared" si="14"/>
        <v>#DIV/0!</v>
      </c>
    </row>
    <row r="116" spans="1:8" s="95" customFormat="1" ht="26.25" customHeight="1" thickBot="1">
      <c r="A116" s="252" t="s">
        <v>311</v>
      </c>
      <c r="B116" s="253" t="s">
        <v>260</v>
      </c>
      <c r="C116" s="258">
        <v>40</v>
      </c>
      <c r="D116" s="258">
        <f>'6.1. Інша інфо_1'!L64</f>
        <v>167</v>
      </c>
      <c r="E116" s="258">
        <f>'6.1. Інша інфо_1'!J64</f>
        <v>168</v>
      </c>
      <c r="F116" s="258">
        <f>'6.1. Інша інфо_1'!L64</f>
        <v>167</v>
      </c>
      <c r="G116" s="368">
        <f t="shared" si="13"/>
        <v>-1</v>
      </c>
      <c r="H116" s="359">
        <f t="shared" si="14"/>
        <v>99.404761904761912</v>
      </c>
    </row>
    <row r="117" spans="1:8" s="95" customFormat="1" ht="26.25" customHeight="1" thickBot="1">
      <c r="A117" s="473" t="s">
        <v>261</v>
      </c>
      <c r="B117" s="474"/>
      <c r="C117" s="474"/>
      <c r="D117" s="474"/>
      <c r="E117" s="474"/>
      <c r="F117" s="474"/>
      <c r="G117" s="474"/>
      <c r="H117" s="475"/>
    </row>
    <row r="118" spans="1:8" s="4" customFormat="1" ht="64.5" customHeight="1">
      <c r="A118" s="242" t="s">
        <v>452</v>
      </c>
      <c r="B118" s="256" t="s">
        <v>262</v>
      </c>
      <c r="C118" s="257">
        <f>SUM(C119:C121)</f>
        <v>216</v>
      </c>
      <c r="D118" s="257">
        <f>SUM(D119:D121)</f>
        <v>228</v>
      </c>
      <c r="E118" s="257">
        <f>SUM(E119:E121)</f>
        <v>219</v>
      </c>
      <c r="F118" s="257">
        <f>SUM(F119:F121)</f>
        <v>228</v>
      </c>
      <c r="G118" s="257">
        <f>F118-E118</f>
        <v>9</v>
      </c>
      <c r="H118" s="362">
        <f t="shared" si="14"/>
        <v>104.10958904109589</v>
      </c>
    </row>
    <row r="119" spans="1:8" s="95" customFormat="1" ht="27" customHeight="1">
      <c r="A119" s="252" t="s">
        <v>165</v>
      </c>
      <c r="B119" s="253" t="s">
        <v>263</v>
      </c>
      <c r="C119" s="258">
        <f>'6.1. Інша інфо_1'!C11</f>
        <v>1</v>
      </c>
      <c r="D119" s="258">
        <f>'6.1. Інша інфо_1'!I11</f>
        <v>1</v>
      </c>
      <c r="E119" s="258">
        <f>'6.1. Інша інфо_1'!F11</f>
        <v>1</v>
      </c>
      <c r="F119" s="258">
        <f>'6.1. Інша інфо_1'!I11</f>
        <v>1</v>
      </c>
      <c r="G119" s="257">
        <f>F119-E119</f>
        <v>0</v>
      </c>
      <c r="H119" s="363">
        <f>(F119/E119)*100</f>
        <v>100</v>
      </c>
    </row>
    <row r="120" spans="1:8" s="95" customFormat="1" ht="28.5" customHeight="1">
      <c r="A120" s="252" t="s">
        <v>164</v>
      </c>
      <c r="B120" s="253" t="s">
        <v>264</v>
      </c>
      <c r="C120" s="258">
        <f>'6.1. Інша інфо_1'!C12</f>
        <v>13</v>
      </c>
      <c r="D120" s="258">
        <f>'6.1. Інша інфо_1'!I12</f>
        <v>14</v>
      </c>
      <c r="E120" s="258">
        <f>'6.1. Інша інфо_1'!F12</f>
        <v>13</v>
      </c>
      <c r="F120" s="258">
        <f>'6.1. Інша інфо_1'!I12</f>
        <v>14</v>
      </c>
      <c r="G120" s="368">
        <f t="shared" ref="G120:G126" si="15">F120-E120</f>
        <v>1</v>
      </c>
      <c r="H120" s="363">
        <f t="shared" ref="H120:H126" si="16">(F120/E120)*100</f>
        <v>107.69230769230769</v>
      </c>
    </row>
    <row r="121" spans="1:8" s="95" customFormat="1" ht="27" customHeight="1">
      <c r="A121" s="252" t="s">
        <v>166</v>
      </c>
      <c r="B121" s="253" t="s">
        <v>265</v>
      </c>
      <c r="C121" s="258">
        <f>'6.1. Інша інфо_1'!C13</f>
        <v>202</v>
      </c>
      <c r="D121" s="258">
        <f>'6.1. Інша інфо_1'!I13</f>
        <v>213</v>
      </c>
      <c r="E121" s="258">
        <f>'6.1. Інша інфо_1'!F13</f>
        <v>205</v>
      </c>
      <c r="F121" s="258">
        <f>'6.1. Інша інфо_1'!I13</f>
        <v>213</v>
      </c>
      <c r="G121" s="368">
        <f t="shared" si="15"/>
        <v>8</v>
      </c>
      <c r="H121" s="363">
        <f t="shared" si="16"/>
        <v>103.90243902439025</v>
      </c>
    </row>
    <row r="122" spans="1:8" s="95" customFormat="1" ht="27.75" customHeight="1">
      <c r="A122" s="250" t="s">
        <v>5</v>
      </c>
      <c r="B122" s="254" t="s">
        <v>266</v>
      </c>
      <c r="C122" s="369">
        <f>C54</f>
        <v>15530</v>
      </c>
      <c r="D122" s="369">
        <f>D54</f>
        <v>21191</v>
      </c>
      <c r="E122" s="369">
        <f>E54</f>
        <v>24920</v>
      </c>
      <c r="F122" s="369">
        <f>F54</f>
        <v>21191</v>
      </c>
      <c r="G122" s="257">
        <f t="shared" si="15"/>
        <v>-3729</v>
      </c>
      <c r="H122" s="358">
        <f t="shared" si="16"/>
        <v>85.036115569823437</v>
      </c>
    </row>
    <row r="123" spans="1:8" s="4" customFormat="1" ht="44.25" customHeight="1">
      <c r="A123" s="242" t="s">
        <v>207</v>
      </c>
      <c r="B123" s="256" t="s">
        <v>267</v>
      </c>
      <c r="C123" s="353">
        <f>'6.1. Інша інфо_1'!C22:E22</f>
        <v>5991.5123456790125</v>
      </c>
      <c r="D123" s="353">
        <f>'6.1. Інша інфо_1'!I22</f>
        <v>7745.2485380116968</v>
      </c>
      <c r="E123" s="353">
        <f>'6.1. Інша інфо_1'!F22</f>
        <v>9482.496194824962</v>
      </c>
      <c r="F123" s="353">
        <f>'6.1. Інша інфо_1'!I22</f>
        <v>7745.2485380116968</v>
      </c>
      <c r="G123" s="364">
        <f t="shared" si="15"/>
        <v>-1737.2476568132652</v>
      </c>
      <c r="H123" s="358">
        <f t="shared" si="16"/>
        <v>81.679426797330407</v>
      </c>
    </row>
    <row r="124" spans="1:8" s="95" customFormat="1" ht="28.5" customHeight="1">
      <c r="A124" s="252" t="s">
        <v>165</v>
      </c>
      <c r="B124" s="253" t="s">
        <v>268</v>
      </c>
      <c r="C124" s="372">
        <f>'6.1. Інша інфо_1'!C23:E23</f>
        <v>21666.666666666668</v>
      </c>
      <c r="D124" s="372">
        <f>'6.1. Інша інфо_1'!I23</f>
        <v>33583.333333333336</v>
      </c>
      <c r="E124" s="372">
        <f>'6.1. Інша інфо_1'!F23</f>
        <v>37500</v>
      </c>
      <c r="F124" s="372">
        <f>'6.1. Інша інфо_1'!I23</f>
        <v>33583.333333333336</v>
      </c>
      <c r="G124" s="365">
        <f t="shared" si="15"/>
        <v>-3916.6666666666642</v>
      </c>
      <c r="H124" s="359">
        <f t="shared" si="16"/>
        <v>89.555555555555571</v>
      </c>
    </row>
    <row r="125" spans="1:8" s="95" customFormat="1" ht="30" customHeight="1">
      <c r="A125" s="252" t="s">
        <v>164</v>
      </c>
      <c r="B125" s="253" t="s">
        <v>269</v>
      </c>
      <c r="C125" s="372">
        <f>'6.1. Інша інфо_1'!C24:E24</f>
        <v>14141.025641025641</v>
      </c>
      <c r="D125" s="372">
        <f>'6.1. Інша інфо_1'!I24</f>
        <v>16339.285714285716</v>
      </c>
      <c r="E125" s="372">
        <f>'6.1. Інша інфо_1'!F24</f>
        <v>22730.76923076923</v>
      </c>
      <c r="F125" s="372">
        <f>'6.1. Інша інфо_1'!I24</f>
        <v>16339.285714285716</v>
      </c>
      <c r="G125" s="365">
        <f t="shared" si="15"/>
        <v>-6391.4835164835149</v>
      </c>
      <c r="H125" s="359">
        <f t="shared" si="16"/>
        <v>71.881798404641046</v>
      </c>
    </row>
    <row r="126" spans="1:8" s="95" customFormat="1" ht="33" customHeight="1">
      <c r="A126" s="252" t="s">
        <v>166</v>
      </c>
      <c r="B126" s="251" t="s">
        <v>270</v>
      </c>
      <c r="C126" s="372">
        <f>'6.1. Інша інфо_1'!C25:E25</f>
        <v>5389.4389438943899</v>
      </c>
      <c r="D126" s="372">
        <f>'6.1. Інша інфо_1'!I25</f>
        <v>7059.0766823161184</v>
      </c>
      <c r="E126" s="372">
        <f>'6.1. Інша інфо_1'!F25</f>
        <v>8505.6910569105694</v>
      </c>
      <c r="F126" s="372">
        <f>'6.1. Інша інфо_1'!I25</f>
        <v>7059.0766823161184</v>
      </c>
      <c r="G126" s="365">
        <f t="shared" si="15"/>
        <v>-1446.614374594451</v>
      </c>
      <c r="H126" s="359">
        <f t="shared" si="16"/>
        <v>82.992394563647736</v>
      </c>
    </row>
    <row r="127" spans="1:8" s="106" customFormat="1" ht="33" customHeight="1">
      <c r="A127" s="456"/>
      <c r="B127" s="457"/>
      <c r="C127" s="458"/>
      <c r="D127" s="458"/>
      <c r="E127" s="458"/>
      <c r="F127" s="458"/>
      <c r="G127" s="458"/>
      <c r="H127" s="459"/>
    </row>
    <row r="128" spans="1:8" s="106" customFormat="1" ht="33" customHeight="1">
      <c r="A128" s="456"/>
      <c r="B128" s="457"/>
      <c r="C128" s="458"/>
      <c r="D128" s="458"/>
      <c r="E128" s="458"/>
      <c r="F128" s="458"/>
      <c r="G128" s="458"/>
      <c r="H128" s="459"/>
    </row>
    <row r="129" spans="1:9" ht="34.5" customHeight="1">
      <c r="A129" s="199" t="s">
        <v>499</v>
      </c>
      <c r="B129" s="98"/>
      <c r="C129" s="478" t="s">
        <v>81</v>
      </c>
      <c r="D129" s="479"/>
      <c r="E129" s="479"/>
      <c r="F129" s="479"/>
      <c r="G129" s="477" t="s">
        <v>500</v>
      </c>
      <c r="H129" s="477"/>
    </row>
    <row r="130" spans="1:9" s="1" customFormat="1" ht="20.100000000000001" customHeight="1">
      <c r="A130" s="94" t="s">
        <v>65</v>
      </c>
      <c r="B130" s="2"/>
      <c r="C130" s="480" t="s">
        <v>66</v>
      </c>
      <c r="D130" s="480"/>
      <c r="E130" s="480"/>
      <c r="F130" s="480"/>
      <c r="G130" s="476" t="s">
        <v>78</v>
      </c>
      <c r="H130" s="476"/>
      <c r="I130" s="3"/>
    </row>
    <row r="131" spans="1:9">
      <c r="A131" s="28"/>
    </row>
    <row r="132" spans="1:9">
      <c r="A132" s="28"/>
    </row>
    <row r="133" spans="1:9">
      <c r="A133" s="28"/>
    </row>
    <row r="134" spans="1:9">
      <c r="A134" s="28"/>
    </row>
    <row r="135" spans="1:9">
      <c r="A135" s="28"/>
    </row>
    <row r="136" spans="1:9">
      <c r="A136" s="28"/>
    </row>
    <row r="137" spans="1:9">
      <c r="A137" s="28"/>
    </row>
    <row r="138" spans="1:9">
      <c r="A138" s="28"/>
    </row>
    <row r="139" spans="1:9">
      <c r="A139" s="28"/>
    </row>
    <row r="140" spans="1:9">
      <c r="A140" s="28"/>
    </row>
    <row r="141" spans="1:9">
      <c r="A141" s="28"/>
    </row>
    <row r="142" spans="1:9">
      <c r="A142" s="28"/>
    </row>
    <row r="143" spans="1:9">
      <c r="A143" s="28"/>
    </row>
    <row r="144" spans="1:9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  <row r="169" spans="1:1">
      <c r="A169" s="28"/>
    </row>
    <row r="170" spans="1:1">
      <c r="A170" s="28"/>
    </row>
    <row r="171" spans="1:1">
      <c r="A171" s="28"/>
    </row>
    <row r="172" spans="1:1">
      <c r="A172" s="28"/>
    </row>
    <row r="173" spans="1:1">
      <c r="A173" s="28"/>
    </row>
    <row r="174" spans="1:1">
      <c r="A174" s="28"/>
    </row>
    <row r="175" spans="1:1">
      <c r="A175" s="28"/>
    </row>
    <row r="176" spans="1:1">
      <c r="A176" s="28"/>
    </row>
    <row r="177" spans="1:1">
      <c r="A177" s="28"/>
    </row>
    <row r="178" spans="1:1">
      <c r="A178" s="28"/>
    </row>
    <row r="179" spans="1:1">
      <c r="A179" s="28"/>
    </row>
    <row r="180" spans="1:1">
      <c r="A180" s="28"/>
    </row>
    <row r="181" spans="1:1">
      <c r="A181" s="28"/>
    </row>
    <row r="182" spans="1:1">
      <c r="A182" s="28"/>
    </row>
    <row r="183" spans="1:1">
      <c r="A183" s="28"/>
    </row>
    <row r="184" spans="1:1">
      <c r="A184" s="28"/>
    </row>
    <row r="185" spans="1:1">
      <c r="A185" s="28"/>
    </row>
    <row r="186" spans="1:1">
      <c r="A186" s="28"/>
    </row>
    <row r="187" spans="1:1">
      <c r="A187" s="28"/>
    </row>
    <row r="188" spans="1:1">
      <c r="A188" s="28"/>
    </row>
    <row r="189" spans="1:1">
      <c r="A189" s="28"/>
    </row>
    <row r="190" spans="1:1">
      <c r="A190" s="28"/>
    </row>
    <row r="191" spans="1:1">
      <c r="A191" s="28"/>
    </row>
    <row r="192" spans="1:1">
      <c r="A192" s="28"/>
    </row>
    <row r="193" spans="1:1">
      <c r="A193" s="28"/>
    </row>
    <row r="194" spans="1:1">
      <c r="A194" s="28"/>
    </row>
    <row r="195" spans="1:1">
      <c r="A195" s="28"/>
    </row>
    <row r="196" spans="1:1">
      <c r="A196" s="28"/>
    </row>
    <row r="197" spans="1:1">
      <c r="A197" s="28"/>
    </row>
    <row r="198" spans="1:1">
      <c r="A198" s="28"/>
    </row>
    <row r="199" spans="1:1">
      <c r="A199" s="28"/>
    </row>
    <row r="200" spans="1:1">
      <c r="A200" s="28"/>
    </row>
    <row r="201" spans="1:1">
      <c r="A201" s="28"/>
    </row>
    <row r="202" spans="1:1">
      <c r="A202" s="28"/>
    </row>
    <row r="203" spans="1:1">
      <c r="A203" s="28"/>
    </row>
    <row r="204" spans="1:1">
      <c r="A204" s="28"/>
    </row>
    <row r="205" spans="1:1">
      <c r="A205" s="28"/>
    </row>
    <row r="206" spans="1:1">
      <c r="A206" s="28"/>
    </row>
    <row r="207" spans="1:1">
      <c r="A207" s="28"/>
    </row>
    <row r="208" spans="1:1">
      <c r="A208" s="28"/>
    </row>
    <row r="209" spans="1:1">
      <c r="A209" s="28"/>
    </row>
    <row r="210" spans="1:1">
      <c r="A210" s="28"/>
    </row>
    <row r="211" spans="1:1">
      <c r="A211" s="28"/>
    </row>
    <row r="212" spans="1:1">
      <c r="A212" s="28"/>
    </row>
    <row r="213" spans="1:1">
      <c r="A213" s="28"/>
    </row>
    <row r="214" spans="1:1">
      <c r="A214" s="28"/>
    </row>
    <row r="215" spans="1:1">
      <c r="A215" s="28"/>
    </row>
    <row r="216" spans="1:1">
      <c r="A216" s="28"/>
    </row>
    <row r="217" spans="1:1">
      <c r="A217" s="28"/>
    </row>
    <row r="218" spans="1:1">
      <c r="A218" s="28"/>
    </row>
    <row r="219" spans="1:1">
      <c r="A219" s="28"/>
    </row>
    <row r="220" spans="1:1">
      <c r="A220" s="28"/>
    </row>
    <row r="221" spans="1:1">
      <c r="A221" s="28"/>
    </row>
    <row r="222" spans="1:1">
      <c r="A222" s="28"/>
    </row>
    <row r="223" spans="1:1">
      <c r="A223" s="28"/>
    </row>
    <row r="224" spans="1:1">
      <c r="A224" s="28"/>
    </row>
    <row r="225" spans="1:1">
      <c r="A225" s="28"/>
    </row>
    <row r="226" spans="1:1">
      <c r="A226" s="28"/>
    </row>
    <row r="227" spans="1:1">
      <c r="A227" s="28"/>
    </row>
    <row r="228" spans="1:1">
      <c r="A228" s="28"/>
    </row>
    <row r="229" spans="1:1">
      <c r="A229" s="28"/>
    </row>
    <row r="230" spans="1:1">
      <c r="A230" s="28"/>
    </row>
    <row r="231" spans="1:1">
      <c r="A231" s="28"/>
    </row>
    <row r="232" spans="1:1">
      <c r="A232" s="28"/>
    </row>
    <row r="233" spans="1:1">
      <c r="A233" s="28"/>
    </row>
    <row r="234" spans="1:1">
      <c r="A234" s="28"/>
    </row>
    <row r="235" spans="1:1">
      <c r="A235" s="28"/>
    </row>
    <row r="236" spans="1:1">
      <c r="A236" s="28"/>
    </row>
    <row r="237" spans="1:1">
      <c r="A237" s="28"/>
    </row>
    <row r="238" spans="1:1">
      <c r="A238" s="28"/>
    </row>
    <row r="239" spans="1:1">
      <c r="A239" s="28"/>
    </row>
    <row r="240" spans="1:1">
      <c r="A240" s="28"/>
    </row>
    <row r="241" spans="1:1">
      <c r="A241" s="28"/>
    </row>
    <row r="242" spans="1:1">
      <c r="A242" s="28"/>
    </row>
    <row r="243" spans="1:1">
      <c r="A243" s="28"/>
    </row>
    <row r="244" spans="1:1">
      <c r="A244" s="28"/>
    </row>
    <row r="245" spans="1:1">
      <c r="A245" s="28"/>
    </row>
    <row r="246" spans="1:1">
      <c r="A246" s="28"/>
    </row>
    <row r="247" spans="1:1">
      <c r="A247" s="28"/>
    </row>
    <row r="248" spans="1:1">
      <c r="A248" s="28"/>
    </row>
    <row r="249" spans="1:1">
      <c r="A249" s="28"/>
    </row>
    <row r="250" spans="1:1">
      <c r="A250" s="28"/>
    </row>
    <row r="251" spans="1:1">
      <c r="A251" s="28"/>
    </row>
    <row r="252" spans="1:1">
      <c r="A252" s="28"/>
    </row>
    <row r="253" spans="1:1">
      <c r="A253" s="28"/>
    </row>
    <row r="254" spans="1:1">
      <c r="A254" s="28"/>
    </row>
    <row r="255" spans="1:1">
      <c r="A255" s="28"/>
    </row>
    <row r="256" spans="1:1">
      <c r="A256" s="28"/>
    </row>
    <row r="257" spans="1:1">
      <c r="A257" s="28"/>
    </row>
    <row r="258" spans="1:1">
      <c r="A258" s="28"/>
    </row>
    <row r="259" spans="1:1">
      <c r="A259" s="28"/>
    </row>
    <row r="260" spans="1:1">
      <c r="A260" s="28"/>
    </row>
    <row r="261" spans="1:1">
      <c r="A261" s="28"/>
    </row>
    <row r="262" spans="1:1">
      <c r="A262" s="28"/>
    </row>
    <row r="263" spans="1:1">
      <c r="A263" s="28"/>
    </row>
    <row r="264" spans="1:1">
      <c r="A264" s="28"/>
    </row>
    <row r="265" spans="1:1">
      <c r="A265" s="28"/>
    </row>
    <row r="266" spans="1:1">
      <c r="A266" s="28"/>
    </row>
    <row r="267" spans="1:1">
      <c r="A267" s="28"/>
    </row>
    <row r="268" spans="1:1">
      <c r="A268" s="28"/>
    </row>
    <row r="269" spans="1:1">
      <c r="A269" s="28"/>
    </row>
    <row r="270" spans="1:1">
      <c r="A270" s="28"/>
    </row>
    <row r="271" spans="1:1">
      <c r="A271" s="28"/>
    </row>
    <row r="272" spans="1:1">
      <c r="A272" s="28"/>
    </row>
    <row r="273" spans="1:1">
      <c r="A273" s="28"/>
    </row>
    <row r="274" spans="1:1">
      <c r="A274" s="28"/>
    </row>
    <row r="275" spans="1:1">
      <c r="A275" s="28"/>
    </row>
    <row r="276" spans="1:1">
      <c r="A276" s="28"/>
    </row>
    <row r="277" spans="1:1">
      <c r="A277" s="28"/>
    </row>
    <row r="278" spans="1:1">
      <c r="A278" s="28"/>
    </row>
    <row r="279" spans="1:1">
      <c r="A279" s="28"/>
    </row>
    <row r="280" spans="1:1">
      <c r="A280" s="28"/>
    </row>
    <row r="281" spans="1:1">
      <c r="A281" s="28"/>
    </row>
    <row r="282" spans="1:1">
      <c r="A282" s="28"/>
    </row>
    <row r="283" spans="1:1">
      <c r="A283" s="28"/>
    </row>
    <row r="284" spans="1:1">
      <c r="A284" s="28"/>
    </row>
    <row r="285" spans="1:1">
      <c r="A285" s="28"/>
    </row>
    <row r="286" spans="1:1">
      <c r="A286" s="28"/>
    </row>
    <row r="287" spans="1:1">
      <c r="A287" s="28"/>
    </row>
    <row r="288" spans="1:1">
      <c r="A288" s="28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  <row r="324" spans="1:1">
      <c r="A324" s="19"/>
    </row>
    <row r="325" spans="1:1">
      <c r="A325" s="19"/>
    </row>
    <row r="326" spans="1:1">
      <c r="A326" s="19"/>
    </row>
    <row r="327" spans="1:1">
      <c r="A327" s="19"/>
    </row>
    <row r="328" spans="1:1">
      <c r="A328" s="19"/>
    </row>
    <row r="329" spans="1:1">
      <c r="A329" s="19"/>
    </row>
    <row r="330" spans="1:1">
      <c r="A330" s="19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19"/>
    </row>
    <row r="338" spans="1:1">
      <c r="A338" s="19"/>
    </row>
    <row r="339" spans="1:1">
      <c r="A339" s="19"/>
    </row>
    <row r="340" spans="1:1">
      <c r="A340" s="19"/>
    </row>
    <row r="341" spans="1:1">
      <c r="A341" s="19"/>
    </row>
    <row r="342" spans="1:1">
      <c r="A342" s="19"/>
    </row>
    <row r="343" spans="1:1">
      <c r="A343" s="19"/>
    </row>
    <row r="344" spans="1:1">
      <c r="A344" s="19"/>
    </row>
    <row r="345" spans="1:1">
      <c r="A345" s="19"/>
    </row>
    <row r="346" spans="1:1">
      <c r="A346" s="19"/>
    </row>
    <row r="347" spans="1:1">
      <c r="A347" s="19"/>
    </row>
    <row r="348" spans="1:1">
      <c r="A348" s="19"/>
    </row>
    <row r="349" spans="1:1">
      <c r="A349" s="19"/>
    </row>
    <row r="350" spans="1:1">
      <c r="A350" s="19"/>
    </row>
    <row r="351" spans="1:1">
      <c r="A351" s="19"/>
    </row>
    <row r="352" spans="1:1">
      <c r="A352" s="19"/>
    </row>
    <row r="353" spans="1:1">
      <c r="A353" s="19"/>
    </row>
    <row r="354" spans="1:1">
      <c r="A354" s="19"/>
    </row>
    <row r="355" spans="1:1">
      <c r="A355" s="19"/>
    </row>
    <row r="356" spans="1:1">
      <c r="A356" s="19"/>
    </row>
    <row r="357" spans="1:1">
      <c r="A357" s="19"/>
    </row>
    <row r="358" spans="1:1">
      <c r="A358" s="19"/>
    </row>
    <row r="359" spans="1:1">
      <c r="A359" s="19"/>
    </row>
    <row r="360" spans="1:1">
      <c r="A360" s="19"/>
    </row>
    <row r="361" spans="1:1">
      <c r="A361" s="19"/>
    </row>
    <row r="362" spans="1:1">
      <c r="A362" s="19"/>
    </row>
    <row r="363" spans="1:1">
      <c r="A363" s="19"/>
    </row>
    <row r="364" spans="1:1">
      <c r="A364" s="19"/>
    </row>
    <row r="365" spans="1:1">
      <c r="A365" s="19"/>
    </row>
    <row r="366" spans="1:1">
      <c r="A366" s="19"/>
    </row>
    <row r="367" spans="1:1">
      <c r="A367" s="19"/>
    </row>
    <row r="368" spans="1:1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19"/>
    </row>
    <row r="374" spans="1:1">
      <c r="A374" s="19"/>
    </row>
    <row r="375" spans="1:1">
      <c r="A375" s="19"/>
    </row>
    <row r="376" spans="1:1">
      <c r="A376" s="19"/>
    </row>
    <row r="377" spans="1:1">
      <c r="A377" s="19"/>
    </row>
    <row r="378" spans="1:1">
      <c r="A378" s="19"/>
    </row>
    <row r="379" spans="1:1">
      <c r="A379" s="19"/>
    </row>
    <row r="380" spans="1:1">
      <c r="A380" s="19"/>
    </row>
    <row r="381" spans="1:1">
      <c r="A381" s="19"/>
    </row>
    <row r="382" spans="1:1">
      <c r="A382" s="19"/>
    </row>
    <row r="383" spans="1:1">
      <c r="A383" s="19"/>
    </row>
    <row r="384" spans="1:1">
      <c r="A384" s="19"/>
    </row>
    <row r="385" spans="1:1">
      <c r="A385" s="19"/>
    </row>
    <row r="386" spans="1:1">
      <c r="A386" s="19"/>
    </row>
    <row r="387" spans="1:1">
      <c r="A387" s="19"/>
    </row>
    <row r="388" spans="1:1">
      <c r="A388" s="19"/>
    </row>
    <row r="389" spans="1:1">
      <c r="A389" s="19"/>
    </row>
    <row r="390" spans="1:1">
      <c r="A390" s="19"/>
    </row>
    <row r="391" spans="1:1">
      <c r="A391" s="19"/>
    </row>
    <row r="392" spans="1:1">
      <c r="A392" s="19"/>
    </row>
    <row r="393" spans="1:1">
      <c r="A393" s="19"/>
    </row>
    <row r="394" spans="1:1">
      <c r="A394" s="19"/>
    </row>
    <row r="395" spans="1:1">
      <c r="A395" s="19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19"/>
    </row>
    <row r="411" spans="1:1">
      <c r="A411" s="19"/>
    </row>
    <row r="412" spans="1:1">
      <c r="A412" s="19"/>
    </row>
    <row r="413" spans="1:1">
      <c r="A413" s="19"/>
    </row>
    <row r="414" spans="1:1">
      <c r="A414" s="19"/>
    </row>
    <row r="415" spans="1:1">
      <c r="A415" s="19"/>
    </row>
    <row r="416" spans="1:1">
      <c r="A416" s="19"/>
    </row>
    <row r="417" spans="1:1">
      <c r="A417" s="19"/>
    </row>
    <row r="418" spans="1:1">
      <c r="A418" s="19"/>
    </row>
    <row r="419" spans="1:1">
      <c r="A419" s="19"/>
    </row>
    <row r="420" spans="1:1">
      <c r="A420" s="19"/>
    </row>
    <row r="421" spans="1:1">
      <c r="A421" s="19"/>
    </row>
    <row r="422" spans="1:1">
      <c r="A422" s="19"/>
    </row>
    <row r="423" spans="1:1">
      <c r="A423" s="19"/>
    </row>
    <row r="424" spans="1:1">
      <c r="A424" s="19"/>
    </row>
    <row r="425" spans="1:1">
      <c r="A425" s="19"/>
    </row>
    <row r="426" spans="1:1">
      <c r="A426" s="19"/>
    </row>
    <row r="427" spans="1:1">
      <c r="A427" s="19"/>
    </row>
    <row r="428" spans="1:1">
      <c r="A428" s="19"/>
    </row>
    <row r="429" spans="1:1">
      <c r="A429" s="19"/>
    </row>
    <row r="430" spans="1:1">
      <c r="A430" s="19"/>
    </row>
    <row r="431" spans="1:1">
      <c r="A431" s="19"/>
    </row>
    <row r="432" spans="1:1">
      <c r="A432" s="19"/>
    </row>
    <row r="433" spans="1:1">
      <c r="A433" s="19"/>
    </row>
    <row r="434" spans="1:1">
      <c r="A434" s="19"/>
    </row>
    <row r="435" spans="1:1">
      <c r="A435" s="19"/>
    </row>
    <row r="436" spans="1:1">
      <c r="A436" s="19"/>
    </row>
    <row r="437" spans="1:1">
      <c r="A437" s="19"/>
    </row>
    <row r="438" spans="1:1">
      <c r="A438" s="19"/>
    </row>
    <row r="439" spans="1:1">
      <c r="A439" s="19"/>
    </row>
    <row r="440" spans="1:1">
      <c r="A440" s="19"/>
    </row>
    <row r="441" spans="1:1">
      <c r="A441" s="19"/>
    </row>
    <row r="442" spans="1:1">
      <c r="A442" s="19"/>
    </row>
    <row r="443" spans="1:1">
      <c r="A443" s="19"/>
    </row>
    <row r="444" spans="1:1">
      <c r="A444" s="19"/>
    </row>
    <row r="445" spans="1:1">
      <c r="A445" s="19"/>
    </row>
    <row r="446" spans="1:1">
      <c r="A446" s="19"/>
    </row>
    <row r="447" spans="1:1">
      <c r="A447" s="19"/>
    </row>
    <row r="448" spans="1:1">
      <c r="A448" s="19"/>
    </row>
    <row r="449" spans="1:1">
      <c r="A449" s="19"/>
    </row>
    <row r="450" spans="1:1">
      <c r="A450" s="19"/>
    </row>
    <row r="451" spans="1:1">
      <c r="A451" s="19"/>
    </row>
    <row r="452" spans="1:1">
      <c r="A452" s="19"/>
    </row>
    <row r="453" spans="1:1">
      <c r="A453" s="19"/>
    </row>
    <row r="454" spans="1:1">
      <c r="A454" s="19"/>
    </row>
  </sheetData>
  <mergeCells count="35">
    <mergeCell ref="A92:H92"/>
    <mergeCell ref="A108:H108"/>
    <mergeCell ref="B8:E8"/>
    <mergeCell ref="A15:H15"/>
    <mergeCell ref="G130:H130"/>
    <mergeCell ref="G129:H129"/>
    <mergeCell ref="C129:F129"/>
    <mergeCell ref="C130:F130"/>
    <mergeCell ref="A117:H117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  <mergeCell ref="A17:H17"/>
    <mergeCell ref="B1:E1"/>
    <mergeCell ref="B2:E2"/>
    <mergeCell ref="B4:E4"/>
    <mergeCell ref="B10:E10"/>
    <mergeCell ref="B9:E9"/>
    <mergeCell ref="B13:E13"/>
    <mergeCell ref="B3:E3"/>
    <mergeCell ref="B11:E11"/>
    <mergeCell ref="B12:E12"/>
    <mergeCell ref="B5:E5"/>
    <mergeCell ref="B6:E6"/>
    <mergeCell ref="B7:E7"/>
  </mergeCells>
  <phoneticPr fontId="3" type="noConversion"/>
  <pageMargins left="0.24" right="0.16" top="0.2" bottom="0.2" header="0.31496062992125984" footer="0.19685039370078741"/>
  <pageSetup paperSize="9" scale="50" orientation="landscape" verticalDpi="300" r:id="rId1"/>
  <headerFooter alignWithMargins="0"/>
  <ignoredErrors>
    <ignoredError sqref="G66 H35 H43:H53 H66:H72 H74:H78 C123:C126 H110:H116 H25:H28 C33:H34 G68:G72 G36:H39 C88:H88 G48 H107 F123:G126 H118:H126 H101:H105 H93:H99 H62:H63 H61 H64 H29:H30 H31 H32 G40:H40 H54:H58 C87 G87:H87 C91:H91 G89:H89 G90:H90 D124:D126 G45 H80:H85" evalError="1"/>
    <ignoredError sqref="B75 B109:B116 B118:B126 H4" numberStoredAsText="1"/>
    <ignoredError sqref="E119:E121 E82:E83 E84 E110:E111 E114:E116" formula="1"/>
    <ignoredError sqref="E123:E126" evalError="1" formula="1"/>
    <ignoredError sqref="C103:E103 F10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</sheetPr>
  <dimension ref="A1:K24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3" sqref="F23:H23"/>
    </sheetView>
  </sheetViews>
  <sheetFormatPr defaultRowHeight="12.75"/>
  <cols>
    <col min="1" max="1" width="95" style="13" customWidth="1"/>
    <col min="2" max="2" width="19.42578125" style="13" customWidth="1"/>
    <col min="3" max="7" width="26" style="13" customWidth="1"/>
    <col min="8" max="8" width="71" style="13" customWidth="1"/>
    <col min="9" max="9" width="9.5703125" style="13" customWidth="1"/>
    <col min="10" max="10" width="9.140625" style="13" customWidth="1"/>
    <col min="11" max="11" width="27.140625" style="13" customWidth="1"/>
    <col min="12" max="16384" width="9.140625" style="13"/>
  </cols>
  <sheetData>
    <row r="1" spans="1:8" ht="24.75" customHeight="1">
      <c r="A1" s="148"/>
      <c r="B1" s="148"/>
      <c r="C1" s="148"/>
      <c r="D1" s="148"/>
      <c r="E1" s="148"/>
      <c r="F1" s="148"/>
      <c r="G1" s="148"/>
      <c r="H1" s="132" t="s">
        <v>362</v>
      </c>
    </row>
    <row r="2" spans="1:8" ht="41.25" customHeight="1">
      <c r="A2" s="526" t="s">
        <v>132</v>
      </c>
      <c r="B2" s="526"/>
      <c r="C2" s="526"/>
      <c r="D2" s="526"/>
      <c r="E2" s="526"/>
      <c r="F2" s="526"/>
      <c r="G2" s="526"/>
      <c r="H2" s="526"/>
    </row>
    <row r="3" spans="1:8" ht="49.5" customHeight="1">
      <c r="A3" s="527" t="s">
        <v>161</v>
      </c>
      <c r="B3" s="527" t="s">
        <v>0</v>
      </c>
      <c r="C3" s="527" t="s">
        <v>77</v>
      </c>
      <c r="D3" s="509" t="s">
        <v>404</v>
      </c>
      <c r="E3" s="509"/>
      <c r="F3" s="509" t="s">
        <v>459</v>
      </c>
      <c r="G3" s="509"/>
      <c r="H3" s="527" t="s">
        <v>179</v>
      </c>
    </row>
    <row r="4" spans="1:8" ht="63" customHeight="1">
      <c r="A4" s="528"/>
      <c r="B4" s="528"/>
      <c r="C4" s="528"/>
      <c r="D4" s="5" t="s">
        <v>468</v>
      </c>
      <c r="E4" s="5" t="s">
        <v>469</v>
      </c>
      <c r="F4" s="5" t="s">
        <v>145</v>
      </c>
      <c r="G4" s="5" t="s">
        <v>146</v>
      </c>
      <c r="H4" s="528"/>
    </row>
    <row r="5" spans="1:8" s="27" customFormat="1" ht="29.25" customHeight="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</row>
    <row r="6" spans="1:8" s="27" customFormat="1" ht="36" customHeight="1">
      <c r="A6" s="149" t="s">
        <v>117</v>
      </c>
      <c r="B6" s="59"/>
      <c r="C6" s="58"/>
      <c r="D6" s="58"/>
      <c r="E6" s="58"/>
      <c r="F6" s="58"/>
      <c r="G6" s="58"/>
      <c r="H6" s="58"/>
    </row>
    <row r="7" spans="1:8" ht="69.75" customHeight="1">
      <c r="A7" s="37" t="s">
        <v>334</v>
      </c>
      <c r="B7" s="39">
        <v>5000</v>
      </c>
      <c r="C7" s="60" t="s">
        <v>187</v>
      </c>
      <c r="D7" s="340">
        <f>('Осн. фін. пок.'!C27/'Осн. фін. пок.'!C25)*100</f>
        <v>15.638444990780579</v>
      </c>
      <c r="E7" s="340">
        <f>('Осн. фін. пок.'!D27/'Осн. фін. пок.'!D25)*100</f>
        <v>16.877775053798587</v>
      </c>
      <c r="F7" s="340">
        <f>('Осн. фін. пок.'!E27/'Осн. фін. пок.'!E25)*100</f>
        <v>14.758620689655173</v>
      </c>
      <c r="G7" s="340">
        <f>('Осн. фін. пок.'!F27/'Осн. фін. пок.'!F25)*100</f>
        <v>16.877775053798587</v>
      </c>
      <c r="H7" s="62"/>
    </row>
    <row r="8" spans="1:8" ht="69" customHeight="1">
      <c r="A8" s="37" t="s">
        <v>335</v>
      </c>
      <c r="B8" s="39">
        <v>5010</v>
      </c>
      <c r="C8" s="60" t="s">
        <v>187</v>
      </c>
      <c r="D8" s="340">
        <f>('Осн. фін. пок.'!C33/'Осн. фін. пок.'!C25)*100</f>
        <v>5.3050092194222493</v>
      </c>
      <c r="E8" s="340">
        <f>('Осн. фін. пок.'!D33/'Осн. фін. пок.'!D25)*100</f>
        <v>6.7936040968646996</v>
      </c>
      <c r="F8" s="340">
        <f>('Осн. фін. пок.'!E33/'Осн. фін. пок.'!E25)*100</f>
        <v>4.2334217506631298</v>
      </c>
      <c r="G8" s="340">
        <f>('Осн. фін. пок.'!F33/'Осн. фін. пок.'!F25)*100</f>
        <v>6.7936040968646996</v>
      </c>
      <c r="H8" s="62"/>
    </row>
    <row r="9" spans="1:8" ht="56.25" customHeight="1">
      <c r="A9" s="62" t="s">
        <v>336</v>
      </c>
      <c r="B9" s="39">
        <v>5020</v>
      </c>
      <c r="C9" s="60" t="s">
        <v>187</v>
      </c>
      <c r="D9" s="340">
        <f>('Осн. фін. пок.'!C46/'Осн. фін. пок.'!C99)*100</f>
        <v>1.7818212309240313</v>
      </c>
      <c r="E9" s="340">
        <f>('Осн. фін. пок.'!D46/'Осн. фін. пок.'!D99)*100</f>
        <v>2.1433380713697914</v>
      </c>
      <c r="F9" s="340">
        <f>('Осн. фін. пок.'!E46/'Осн. фін. пок.'!E99)*100</f>
        <v>0.39373412362404736</v>
      </c>
      <c r="G9" s="340">
        <f>('Осн. фін. пок.'!F46/'Осн. фін. пок.'!F99)*100</f>
        <v>2.1433380713697914</v>
      </c>
      <c r="H9" s="62" t="s">
        <v>188</v>
      </c>
    </row>
    <row r="10" spans="1:8" ht="56.25" customHeight="1">
      <c r="A10" s="62" t="s">
        <v>405</v>
      </c>
      <c r="B10" s="39">
        <v>5030</v>
      </c>
      <c r="C10" s="60" t="s">
        <v>187</v>
      </c>
      <c r="D10" s="340">
        <f>('Осн. фін. пок.'!C46/'Осн. фін. пок.'!C100)*100</f>
        <v>1.891494948595843</v>
      </c>
      <c r="E10" s="340">
        <f>('Осн. фін. пок.'!D46/'Осн. фін. пок.'!D100)*100</f>
        <v>2.4940152339499457</v>
      </c>
      <c r="F10" s="340">
        <f>('Осн. фін. пок.'!E46/'Осн. фін. пок.'!E100)*100</f>
        <v>0.42547351084271207</v>
      </c>
      <c r="G10" s="340">
        <f>('Осн. фін. пок.'!F46/'Осн. фін. пок.'!F100)*100</f>
        <v>2.4940152339499457</v>
      </c>
      <c r="H10" s="62"/>
    </row>
    <row r="11" spans="1:8" ht="72.75" customHeight="1">
      <c r="A11" s="62" t="s">
        <v>337</v>
      </c>
      <c r="B11" s="39">
        <v>5040</v>
      </c>
      <c r="C11" s="60" t="s">
        <v>187</v>
      </c>
      <c r="D11" s="340">
        <f>('Осн. фін. пок.'!C46/'Осн. фін. пок.'!C25)*100</f>
        <v>1.6326060233558697</v>
      </c>
      <c r="E11" s="340">
        <f>('Осн. фін. пок.'!D46/'Осн. фін. пок.'!D25)*100</f>
        <v>1.5608400751818257</v>
      </c>
      <c r="F11" s="340">
        <f>('Осн. фін. пок.'!E46/'Осн. фін. пок.'!E25)*100</f>
        <v>0.24668435013262599</v>
      </c>
      <c r="G11" s="340">
        <f>('Осн. фін. пок.'!F46/'Осн. фін. пок.'!F25)*100</f>
        <v>1.5608400751818257</v>
      </c>
      <c r="H11" s="62" t="s">
        <v>189</v>
      </c>
    </row>
    <row r="12" spans="1:8" ht="42" customHeight="1">
      <c r="A12" s="149" t="s">
        <v>119</v>
      </c>
      <c r="B12" s="39"/>
      <c r="C12" s="63"/>
      <c r="D12" s="222"/>
      <c r="E12" s="222"/>
      <c r="F12" s="222"/>
      <c r="G12" s="222"/>
      <c r="H12" s="62"/>
    </row>
    <row r="13" spans="1:8" ht="70.5" customHeight="1">
      <c r="A13" s="62" t="s">
        <v>406</v>
      </c>
      <c r="B13" s="39">
        <v>5100</v>
      </c>
      <c r="C13" s="60"/>
      <c r="D13" s="340">
        <f>('Осн. фін. пок.'!C101+'Осн. фін. пок.'!C102)/'Осн. фін. пок.'!C33</f>
        <v>1.001448225923244</v>
      </c>
      <c r="E13" s="340">
        <f>('Осн. фін. пок.'!D101+'Осн. фін. пок.'!D102)/'Осн. фін. пок.'!D33</f>
        <v>1.5072173215717724</v>
      </c>
      <c r="F13" s="340">
        <f>('Осн. фін. пок.'!E101+'Осн. фін. пок.'!E102)/'Осн. фін. пок.'!E33</f>
        <v>1.1040100250626566</v>
      </c>
      <c r="G13" s="340">
        <f>('Осн. фін. пок.'!F101+'Осн. фін. пок.'!F102)/'Осн. фін. пок.'!F33</f>
        <v>1.5072173215717724</v>
      </c>
      <c r="H13" s="62"/>
    </row>
    <row r="14" spans="1:8" s="27" customFormat="1" ht="73.5" customHeight="1">
      <c r="A14" s="62" t="s">
        <v>407</v>
      </c>
      <c r="B14" s="39">
        <v>5110</v>
      </c>
      <c r="C14" s="60" t="s">
        <v>114</v>
      </c>
      <c r="D14" s="340">
        <f>'Осн. фін. пок.'!C100/('Осн. фін. пок.'!C101+'Осн. фін. пок.'!C102)</f>
        <v>16.246565437454809</v>
      </c>
      <c r="E14" s="340">
        <f>'Осн. фін. пок.'!D100/('Осн. фін. пок.'!D101+'Осн. фін. пок.'!D102)</f>
        <v>6.1119978717744079</v>
      </c>
      <c r="F14" s="340">
        <f>'Осн. фін. пок.'!E100/('Осн. фін. пок.'!E101+'Осн. фін. пок.'!E102)</f>
        <v>12.40522133938706</v>
      </c>
      <c r="G14" s="340">
        <f>'Осн. фін. пок.'!F100/('Осн. фін. пок.'!F101+'Осн. фін. пок.'!F102)</f>
        <v>6.1119978717744079</v>
      </c>
      <c r="H14" s="62" t="s">
        <v>190</v>
      </c>
    </row>
    <row r="15" spans="1:8" s="27" customFormat="1" ht="56.25">
      <c r="A15" s="62" t="s">
        <v>408</v>
      </c>
      <c r="B15" s="39">
        <v>5120</v>
      </c>
      <c r="C15" s="60" t="s">
        <v>114</v>
      </c>
      <c r="D15" s="340">
        <f>'Осн. фін. пок.'!C97/'Осн. фін. пок.'!C102</f>
        <v>2.501679731243001</v>
      </c>
      <c r="E15" s="340">
        <f>'Осн. фін. пок.'!D97/'Осн. фін. пок.'!D102</f>
        <v>1.4535834535834535</v>
      </c>
      <c r="F15" s="340">
        <f>'Осн. фін. пок.'!E97/'Осн. фін. пок.'!E102</f>
        <v>5.2840909090909092</v>
      </c>
      <c r="G15" s="340">
        <f>'Осн. фін. пок.'!F97/'Осн. фін. пок.'!F102</f>
        <v>1.4535834535834535</v>
      </c>
      <c r="H15" s="62" t="s">
        <v>192</v>
      </c>
    </row>
    <row r="16" spans="1:8" ht="33.75" customHeight="1">
      <c r="A16" s="149" t="s">
        <v>118</v>
      </c>
      <c r="B16" s="39"/>
      <c r="C16" s="60"/>
      <c r="D16" s="222"/>
      <c r="E16" s="222"/>
      <c r="F16" s="222"/>
      <c r="G16" s="222"/>
      <c r="H16" s="62"/>
    </row>
    <row r="17" spans="1:11" ht="49.5" customHeight="1">
      <c r="A17" s="62" t="s">
        <v>321</v>
      </c>
      <c r="B17" s="39">
        <v>5200</v>
      </c>
      <c r="C17" s="60"/>
      <c r="D17" s="222">
        <f>'Осн. фін. пок.'!C74/'Осн. фін. пок.'!C56</f>
        <v>8.819027181688126</v>
      </c>
      <c r="E17" s="222">
        <f>'Осн. фін. пок.'!D74/'Осн. фін. пок.'!D56</f>
        <v>2.081868131868132</v>
      </c>
      <c r="F17" s="222">
        <f>'Осн. фін. пок.'!E74/'Осн. фін. пок.'!E56</f>
        <v>1.0603448275862069</v>
      </c>
      <c r="G17" s="222">
        <f>'Осн. фін. пок.'!F74/'Осн. фін. пок.'!F56</f>
        <v>2.081868131868132</v>
      </c>
      <c r="H17" s="62"/>
    </row>
    <row r="18" spans="1:11" ht="92.25" customHeight="1">
      <c r="A18" s="62" t="s">
        <v>322</v>
      </c>
      <c r="B18" s="39">
        <v>5210</v>
      </c>
      <c r="C18" s="60"/>
      <c r="D18" s="340">
        <f>'Осн. фін. пок.'!C74/'Осн. фін. пок.'!C25</f>
        <v>0.47360940381069455</v>
      </c>
      <c r="E18" s="340">
        <f>'Осн. фін. пок.'!D74/'Осн. фін. пок.'!D25</f>
        <v>0.10321157146359401</v>
      </c>
      <c r="F18" s="340">
        <f>'Осн. фін. пок.'!E74/'Осн. фін. пок.'!E25</f>
        <v>4.2413793103448276E-2</v>
      </c>
      <c r="G18" s="340">
        <f>'Осн. фін. пок.'!F74/'Осн. фін. пок.'!F25</f>
        <v>0.10321157146359401</v>
      </c>
      <c r="H18" s="62"/>
    </row>
    <row r="19" spans="1:11" ht="57" customHeight="1">
      <c r="A19" s="62" t="s">
        <v>323</v>
      </c>
      <c r="B19" s="39">
        <v>5220</v>
      </c>
      <c r="C19" s="60" t="s">
        <v>276</v>
      </c>
      <c r="D19" s="340">
        <f>'Осн. фін. пок.'!C96/'Осн. фін. пок.'!C95</f>
        <v>0.55710350255804797</v>
      </c>
      <c r="E19" s="340">
        <f>'Осн. фін. пок.'!D96/'Осн. фін. пок.'!D95</f>
        <v>0.47578116553140881</v>
      </c>
      <c r="F19" s="340">
        <f>'Осн. фін. пок.'!E96/'Осн. фін. пок.'!E95</f>
        <v>0.46484221552965826</v>
      </c>
      <c r="G19" s="340">
        <f>'Осн. фін. пок.'!F96/'Осн. фін. пок.'!F95</f>
        <v>0.47578116553140881</v>
      </c>
      <c r="H19" s="62" t="s">
        <v>191</v>
      </c>
    </row>
    <row r="20" spans="1:11" ht="44.25" customHeight="1">
      <c r="A20" s="149" t="s">
        <v>183</v>
      </c>
      <c r="B20" s="39"/>
      <c r="C20" s="60"/>
      <c r="D20" s="61"/>
      <c r="E20" s="61"/>
      <c r="F20" s="61"/>
      <c r="G20" s="61"/>
      <c r="H20" s="62"/>
    </row>
    <row r="21" spans="1:11" ht="81.75" customHeight="1">
      <c r="A21" s="62" t="s">
        <v>194</v>
      </c>
      <c r="B21" s="39">
        <v>5300</v>
      </c>
      <c r="C21" s="60"/>
      <c r="D21" s="340"/>
      <c r="E21" s="340"/>
      <c r="F21" s="340"/>
      <c r="G21" s="340"/>
      <c r="H21" s="64"/>
    </row>
    <row r="22" spans="1:11" ht="20.25">
      <c r="A22" s="65"/>
      <c r="B22" s="65"/>
      <c r="C22" s="65"/>
      <c r="D22" s="65"/>
      <c r="E22" s="65"/>
      <c r="F22" s="65"/>
      <c r="G22" s="65"/>
      <c r="H22" s="65"/>
      <c r="K22" s="31"/>
    </row>
    <row r="23" spans="1:11" s="2" customFormat="1" ht="27.75" customHeight="1">
      <c r="A23" s="108" t="s">
        <v>499</v>
      </c>
      <c r="B23" s="45"/>
      <c r="C23" s="524" t="s">
        <v>142</v>
      </c>
      <c r="D23" s="524"/>
      <c r="E23" s="46"/>
      <c r="F23" s="505" t="s">
        <v>500</v>
      </c>
      <c r="G23" s="525"/>
      <c r="H23" s="525"/>
    </row>
    <row r="24" spans="1:11" s="1" customFormat="1" ht="18.75">
      <c r="A24" s="99" t="s">
        <v>65</v>
      </c>
      <c r="B24" s="2"/>
      <c r="C24" s="480" t="s">
        <v>66</v>
      </c>
      <c r="D24" s="480"/>
      <c r="E24" s="2"/>
      <c r="F24" s="476" t="s">
        <v>78</v>
      </c>
      <c r="G24" s="476"/>
      <c r="H24" s="476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23622047244094491" right="0.39370078740157483" top="0.19685039370078741" bottom="0.19685039370078741" header="0.19685039370078741" footer="0.31496062992125984"/>
  <pageSetup paperSize="9" scale="45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</sheetPr>
  <dimension ref="A1:O81"/>
  <sheetViews>
    <sheetView view="pageBreakPreview" zoomScale="65" zoomScaleNormal="75" zoomScaleSheetLayoutView="65" workbookViewId="0">
      <selection activeCell="D49" sqref="D49"/>
    </sheetView>
  </sheetViews>
  <sheetFormatPr defaultRowHeight="18.75"/>
  <cols>
    <col min="1" max="1" width="44.85546875" style="1" customWidth="1"/>
    <col min="2" max="2" width="19.28515625" style="7" customWidth="1"/>
    <col min="3" max="3" width="18.570312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5" width="16.7109375" style="1" customWidth="1"/>
    <col min="16" max="16384" width="9.140625" style="1"/>
  </cols>
  <sheetData>
    <row r="1" spans="1:15" s="36" customFormat="1" ht="20.25">
      <c r="B1" s="7"/>
      <c r="O1" s="132" t="s">
        <v>363</v>
      </c>
    </row>
    <row r="2" spans="1:15" ht="30.75" customHeight="1">
      <c r="A2" s="588" t="s">
        <v>89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</row>
    <row r="3" spans="1:15" ht="37.5" customHeight="1">
      <c r="A3" s="589" t="s">
        <v>470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</row>
    <row r="4" spans="1:15" ht="31.5" customHeight="1">
      <c r="A4" s="590" t="s">
        <v>614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</row>
    <row r="5" spans="1:15" ht="20.25">
      <c r="A5" s="591" t="s">
        <v>100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</row>
    <row r="6" spans="1:15" ht="41.25" customHeight="1">
      <c r="A6" s="592" t="s">
        <v>230</v>
      </c>
      <c r="B6" s="592"/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</row>
    <row r="7" spans="1:15" ht="41.25" customHeight="1">
      <c r="A7" s="593" t="s">
        <v>180</v>
      </c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</row>
    <row r="8" spans="1:15" s="2" customFormat="1" ht="74.25" customHeight="1">
      <c r="A8" s="471" t="s">
        <v>161</v>
      </c>
      <c r="B8" s="471"/>
      <c r="C8" s="594" t="s">
        <v>471</v>
      </c>
      <c r="D8" s="594"/>
      <c r="E8" s="583"/>
      <c r="F8" s="582" t="s">
        <v>472</v>
      </c>
      <c r="G8" s="594"/>
      <c r="H8" s="583"/>
      <c r="I8" s="471" t="s">
        <v>473</v>
      </c>
      <c r="J8" s="471"/>
      <c r="K8" s="471"/>
      <c r="L8" s="471" t="s">
        <v>474</v>
      </c>
      <c r="M8" s="471"/>
      <c r="N8" s="582" t="s">
        <v>475</v>
      </c>
      <c r="O8" s="583"/>
    </row>
    <row r="9" spans="1:15" s="2" customFormat="1" ht="27.75" customHeight="1">
      <c r="A9" s="471">
        <v>1</v>
      </c>
      <c r="B9" s="471"/>
      <c r="C9" s="594">
        <v>2</v>
      </c>
      <c r="D9" s="594"/>
      <c r="E9" s="583"/>
      <c r="F9" s="582">
        <v>3</v>
      </c>
      <c r="G9" s="594"/>
      <c r="H9" s="583"/>
      <c r="I9" s="471">
        <v>4</v>
      </c>
      <c r="J9" s="471"/>
      <c r="K9" s="471"/>
      <c r="L9" s="582">
        <v>5</v>
      </c>
      <c r="M9" s="583"/>
      <c r="N9" s="471">
        <v>6</v>
      </c>
      <c r="O9" s="471"/>
    </row>
    <row r="10" spans="1:15" s="2" customFormat="1" ht="135.75" customHeight="1">
      <c r="A10" s="495" t="s">
        <v>409</v>
      </c>
      <c r="B10" s="495"/>
      <c r="C10" s="562">
        <f>SUM(C11:C13)</f>
        <v>216</v>
      </c>
      <c r="D10" s="563"/>
      <c r="E10" s="564"/>
      <c r="F10" s="562">
        <f>SUM(F11:F13)</f>
        <v>219</v>
      </c>
      <c r="G10" s="563"/>
      <c r="H10" s="564"/>
      <c r="I10" s="562">
        <f>SUM(I11:I13)</f>
        <v>228</v>
      </c>
      <c r="J10" s="563"/>
      <c r="K10" s="564"/>
      <c r="L10" s="551">
        <f>I10-F10</f>
        <v>9</v>
      </c>
      <c r="M10" s="551"/>
      <c r="N10" s="555">
        <f>(I10/F10)*100</f>
        <v>104.10958904109589</v>
      </c>
      <c r="O10" s="556"/>
    </row>
    <row r="11" spans="1:15" s="2" customFormat="1" ht="33" customHeight="1">
      <c r="A11" s="579" t="s">
        <v>165</v>
      </c>
      <c r="B11" s="579"/>
      <c r="C11" s="595">
        <v>1</v>
      </c>
      <c r="D11" s="596"/>
      <c r="E11" s="597"/>
      <c r="F11" s="529">
        <v>1</v>
      </c>
      <c r="G11" s="530"/>
      <c r="H11" s="531"/>
      <c r="I11" s="529">
        <v>1</v>
      </c>
      <c r="J11" s="530"/>
      <c r="K11" s="531"/>
      <c r="L11" s="552">
        <f t="shared" ref="L11:L25" si="0">I11-F11</f>
        <v>0</v>
      </c>
      <c r="M11" s="552"/>
      <c r="N11" s="553">
        <f t="shared" ref="N11:N25" si="1">(I11/F11)*100</f>
        <v>100</v>
      </c>
      <c r="O11" s="554"/>
    </row>
    <row r="12" spans="1:15" s="2" customFormat="1" ht="33" customHeight="1">
      <c r="A12" s="579" t="s">
        <v>164</v>
      </c>
      <c r="B12" s="579"/>
      <c r="C12" s="529">
        <v>13</v>
      </c>
      <c r="D12" s="530"/>
      <c r="E12" s="531"/>
      <c r="F12" s="529">
        <v>13</v>
      </c>
      <c r="G12" s="530"/>
      <c r="H12" s="531"/>
      <c r="I12" s="529">
        <v>14</v>
      </c>
      <c r="J12" s="530"/>
      <c r="K12" s="531"/>
      <c r="L12" s="552">
        <f t="shared" si="0"/>
        <v>1</v>
      </c>
      <c r="M12" s="552"/>
      <c r="N12" s="553">
        <f t="shared" si="1"/>
        <v>107.69230769230769</v>
      </c>
      <c r="O12" s="554"/>
    </row>
    <row r="13" spans="1:15" s="2" customFormat="1" ht="33" customHeight="1">
      <c r="A13" s="579" t="s">
        <v>166</v>
      </c>
      <c r="B13" s="579"/>
      <c r="C13" s="529">
        <v>202</v>
      </c>
      <c r="D13" s="530"/>
      <c r="E13" s="531"/>
      <c r="F13" s="529">
        <v>205</v>
      </c>
      <c r="G13" s="530"/>
      <c r="H13" s="531"/>
      <c r="I13" s="529">
        <v>213</v>
      </c>
      <c r="J13" s="530"/>
      <c r="K13" s="531"/>
      <c r="L13" s="552">
        <f t="shared" si="0"/>
        <v>8</v>
      </c>
      <c r="M13" s="552"/>
      <c r="N13" s="553">
        <f t="shared" si="1"/>
        <v>103.90243902439025</v>
      </c>
      <c r="O13" s="554"/>
    </row>
    <row r="14" spans="1:15" s="2" customFormat="1" ht="53.25" customHeight="1">
      <c r="A14" s="495" t="s">
        <v>324</v>
      </c>
      <c r="B14" s="495"/>
      <c r="C14" s="562">
        <f>SUM(C15:C17)</f>
        <v>15530</v>
      </c>
      <c r="D14" s="563"/>
      <c r="E14" s="564"/>
      <c r="F14" s="562">
        <f>SUM(F15:F17)</f>
        <v>24920</v>
      </c>
      <c r="G14" s="563"/>
      <c r="H14" s="564"/>
      <c r="I14" s="562">
        <f>SUM(I15:I17)</f>
        <v>21191</v>
      </c>
      <c r="J14" s="563"/>
      <c r="K14" s="564"/>
      <c r="L14" s="551">
        <f t="shared" si="0"/>
        <v>-3729</v>
      </c>
      <c r="M14" s="551"/>
      <c r="N14" s="555">
        <f t="shared" si="1"/>
        <v>85.036115569823437</v>
      </c>
      <c r="O14" s="556"/>
    </row>
    <row r="15" spans="1:15" s="2" customFormat="1" ht="33" customHeight="1">
      <c r="A15" s="579" t="s">
        <v>165</v>
      </c>
      <c r="B15" s="579"/>
      <c r="C15" s="529">
        <v>260</v>
      </c>
      <c r="D15" s="530"/>
      <c r="E15" s="531"/>
      <c r="F15" s="529">
        <v>450</v>
      </c>
      <c r="G15" s="530"/>
      <c r="H15" s="531"/>
      <c r="I15" s="529">
        <v>403</v>
      </c>
      <c r="J15" s="530"/>
      <c r="K15" s="531"/>
      <c r="L15" s="552">
        <f t="shared" si="0"/>
        <v>-47</v>
      </c>
      <c r="M15" s="552"/>
      <c r="N15" s="553">
        <f t="shared" si="1"/>
        <v>89.555555555555557</v>
      </c>
      <c r="O15" s="554"/>
    </row>
    <row r="16" spans="1:15" s="2" customFormat="1" ht="33" customHeight="1">
      <c r="A16" s="579" t="s">
        <v>164</v>
      </c>
      <c r="B16" s="579"/>
      <c r="C16" s="529">
        <v>2206</v>
      </c>
      <c r="D16" s="530"/>
      <c r="E16" s="531"/>
      <c r="F16" s="529">
        <v>3546</v>
      </c>
      <c r="G16" s="530"/>
      <c r="H16" s="531"/>
      <c r="I16" s="529">
        <v>2745</v>
      </c>
      <c r="J16" s="530"/>
      <c r="K16" s="531"/>
      <c r="L16" s="552">
        <f t="shared" si="0"/>
        <v>-801</v>
      </c>
      <c r="M16" s="552"/>
      <c r="N16" s="553">
        <f t="shared" si="1"/>
        <v>77.411167512690355</v>
      </c>
      <c r="O16" s="554"/>
    </row>
    <row r="17" spans="1:15" s="2" customFormat="1" ht="33" customHeight="1">
      <c r="A17" s="579" t="s">
        <v>166</v>
      </c>
      <c r="B17" s="579"/>
      <c r="C17" s="529">
        <v>13064</v>
      </c>
      <c r="D17" s="530"/>
      <c r="E17" s="531"/>
      <c r="F17" s="529">
        <v>20924</v>
      </c>
      <c r="G17" s="530"/>
      <c r="H17" s="531"/>
      <c r="I17" s="529">
        <v>18043</v>
      </c>
      <c r="J17" s="530"/>
      <c r="K17" s="531"/>
      <c r="L17" s="552">
        <f t="shared" si="0"/>
        <v>-2881</v>
      </c>
      <c r="M17" s="552"/>
      <c r="N17" s="553">
        <f t="shared" si="1"/>
        <v>86.231122156375449</v>
      </c>
      <c r="O17" s="554"/>
    </row>
    <row r="18" spans="1:15" s="2" customFormat="1" ht="55.5" customHeight="1">
      <c r="A18" s="495" t="s">
        <v>325</v>
      </c>
      <c r="B18" s="495"/>
      <c r="C18" s="562">
        <f>'Осн. фін. пок.'!C54</f>
        <v>15530</v>
      </c>
      <c r="D18" s="563"/>
      <c r="E18" s="564"/>
      <c r="F18" s="562">
        <f>'Осн. фін. пок.'!E54</f>
        <v>24920</v>
      </c>
      <c r="G18" s="563"/>
      <c r="H18" s="564"/>
      <c r="I18" s="562">
        <f>'Осн. фін. пок.'!F54</f>
        <v>21191</v>
      </c>
      <c r="J18" s="563"/>
      <c r="K18" s="564"/>
      <c r="L18" s="551">
        <f t="shared" si="0"/>
        <v>-3729</v>
      </c>
      <c r="M18" s="551"/>
      <c r="N18" s="555">
        <f t="shared" si="1"/>
        <v>85.036115569823437</v>
      </c>
      <c r="O18" s="556"/>
    </row>
    <row r="19" spans="1:15" s="2" customFormat="1" ht="42" customHeight="1">
      <c r="A19" s="579" t="s">
        <v>165</v>
      </c>
      <c r="B19" s="579"/>
      <c r="C19" s="529">
        <v>260</v>
      </c>
      <c r="D19" s="530"/>
      <c r="E19" s="531"/>
      <c r="F19" s="529">
        <v>450</v>
      </c>
      <c r="G19" s="530"/>
      <c r="H19" s="531"/>
      <c r="I19" s="529">
        <v>403</v>
      </c>
      <c r="J19" s="530"/>
      <c r="K19" s="531"/>
      <c r="L19" s="552">
        <f t="shared" si="0"/>
        <v>-47</v>
      </c>
      <c r="M19" s="552"/>
      <c r="N19" s="553">
        <f t="shared" si="1"/>
        <v>89.555555555555557</v>
      </c>
      <c r="O19" s="554"/>
    </row>
    <row r="20" spans="1:15" s="2" customFormat="1" ht="33" customHeight="1">
      <c r="A20" s="579" t="s">
        <v>164</v>
      </c>
      <c r="B20" s="579"/>
      <c r="C20" s="529">
        <v>2206</v>
      </c>
      <c r="D20" s="530"/>
      <c r="E20" s="531"/>
      <c r="F20" s="529">
        <v>3546</v>
      </c>
      <c r="G20" s="530"/>
      <c r="H20" s="531"/>
      <c r="I20" s="529">
        <v>2745</v>
      </c>
      <c r="J20" s="530"/>
      <c r="K20" s="531"/>
      <c r="L20" s="552">
        <f t="shared" si="0"/>
        <v>-801</v>
      </c>
      <c r="M20" s="552"/>
      <c r="N20" s="553">
        <f t="shared" si="1"/>
        <v>77.411167512690355</v>
      </c>
      <c r="O20" s="554"/>
    </row>
    <row r="21" spans="1:15" s="2" customFormat="1" ht="33" customHeight="1">
      <c r="A21" s="579" t="s">
        <v>166</v>
      </c>
      <c r="B21" s="579"/>
      <c r="C21" s="529">
        <v>13064</v>
      </c>
      <c r="D21" s="530"/>
      <c r="E21" s="531"/>
      <c r="F21" s="529">
        <v>20924</v>
      </c>
      <c r="G21" s="530"/>
      <c r="H21" s="531"/>
      <c r="I21" s="529">
        <v>18043</v>
      </c>
      <c r="J21" s="530"/>
      <c r="K21" s="531"/>
      <c r="L21" s="552">
        <f t="shared" si="0"/>
        <v>-2881</v>
      </c>
      <c r="M21" s="552"/>
      <c r="N21" s="553">
        <f t="shared" si="1"/>
        <v>86.231122156375449</v>
      </c>
      <c r="O21" s="554"/>
    </row>
    <row r="22" spans="1:15" s="2" customFormat="1" ht="88.5" customHeight="1">
      <c r="A22" s="495" t="s">
        <v>410</v>
      </c>
      <c r="B22" s="495"/>
      <c r="C22" s="557">
        <f>(C18/C10)/12*1000</f>
        <v>5991.5123456790125</v>
      </c>
      <c r="D22" s="558"/>
      <c r="E22" s="559"/>
      <c r="F22" s="557">
        <f>(F18/F10)/12*1000</f>
        <v>9482.496194824962</v>
      </c>
      <c r="G22" s="558"/>
      <c r="H22" s="559"/>
      <c r="I22" s="557">
        <f>(I18/I10)/12*1000</f>
        <v>7745.2485380116968</v>
      </c>
      <c r="J22" s="558"/>
      <c r="K22" s="559"/>
      <c r="L22" s="551">
        <f t="shared" si="0"/>
        <v>-1737.2476568132652</v>
      </c>
      <c r="M22" s="551"/>
      <c r="N22" s="555">
        <f t="shared" si="1"/>
        <v>81.679426797330407</v>
      </c>
      <c r="O22" s="556"/>
    </row>
    <row r="23" spans="1:15" s="2" customFormat="1" ht="33" customHeight="1">
      <c r="A23" s="579" t="s">
        <v>165</v>
      </c>
      <c r="B23" s="579"/>
      <c r="C23" s="529">
        <f>(C19/C11)/12*1000</f>
        <v>21666.666666666668</v>
      </c>
      <c r="D23" s="530"/>
      <c r="E23" s="531"/>
      <c r="F23" s="529">
        <f>(F19/F11)/12*1000</f>
        <v>37500</v>
      </c>
      <c r="G23" s="530"/>
      <c r="H23" s="531"/>
      <c r="I23" s="529">
        <f>(I19/I11)/12*1000</f>
        <v>33583.333333333336</v>
      </c>
      <c r="J23" s="530"/>
      <c r="K23" s="531"/>
      <c r="L23" s="552">
        <f t="shared" si="0"/>
        <v>-3916.6666666666642</v>
      </c>
      <c r="M23" s="552"/>
      <c r="N23" s="553">
        <f t="shared" si="1"/>
        <v>89.555555555555571</v>
      </c>
      <c r="O23" s="554"/>
    </row>
    <row r="24" spans="1:15" s="2" customFormat="1" ht="33" customHeight="1">
      <c r="A24" s="579" t="s">
        <v>164</v>
      </c>
      <c r="B24" s="579"/>
      <c r="C24" s="529">
        <f>(C20/C12)/12*1000</f>
        <v>14141.025641025641</v>
      </c>
      <c r="D24" s="530"/>
      <c r="E24" s="531"/>
      <c r="F24" s="529">
        <f>(F20/F12)/12*1000</f>
        <v>22730.76923076923</v>
      </c>
      <c r="G24" s="530"/>
      <c r="H24" s="531"/>
      <c r="I24" s="529">
        <f>(I20/I12)/12*1000</f>
        <v>16339.285714285716</v>
      </c>
      <c r="J24" s="530"/>
      <c r="K24" s="531"/>
      <c r="L24" s="552">
        <f t="shared" si="0"/>
        <v>-6391.4835164835149</v>
      </c>
      <c r="M24" s="552"/>
      <c r="N24" s="553">
        <f t="shared" si="1"/>
        <v>71.881798404641046</v>
      </c>
      <c r="O24" s="554"/>
    </row>
    <row r="25" spans="1:15" s="2" customFormat="1" ht="33" customHeight="1">
      <c r="A25" s="579" t="s">
        <v>166</v>
      </c>
      <c r="B25" s="579"/>
      <c r="C25" s="529">
        <f>(C21/C13)/12*1000</f>
        <v>5389.4389438943899</v>
      </c>
      <c r="D25" s="530"/>
      <c r="E25" s="531"/>
      <c r="F25" s="529">
        <f>(F21/F13)/12*1000</f>
        <v>8505.6910569105694</v>
      </c>
      <c r="G25" s="530"/>
      <c r="H25" s="531"/>
      <c r="I25" s="529">
        <f>(I21/I13)/12*1000</f>
        <v>7059.0766823161184</v>
      </c>
      <c r="J25" s="530"/>
      <c r="K25" s="531"/>
      <c r="L25" s="552">
        <f t="shared" si="0"/>
        <v>-1446.614374594451</v>
      </c>
      <c r="M25" s="552"/>
      <c r="N25" s="553">
        <f t="shared" si="1"/>
        <v>82.992394563647736</v>
      </c>
      <c r="O25" s="554"/>
    </row>
    <row r="26" spans="1:15" s="2" customFormat="1" ht="13.5" customHeight="1">
      <c r="A26" s="150"/>
      <c r="B26" s="150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  <c r="O26" s="152"/>
    </row>
    <row r="27" spans="1:15" ht="20.25">
      <c r="A27" s="599" t="s">
        <v>326</v>
      </c>
      <c r="B27" s="599"/>
      <c r="C27" s="599"/>
      <c r="D27" s="599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</row>
    <row r="28" spans="1:15" ht="11.25" customHeight="1">
      <c r="A28" s="153"/>
      <c r="B28" s="153"/>
      <c r="C28" s="153"/>
      <c r="D28" s="153"/>
      <c r="E28" s="153"/>
      <c r="F28" s="153"/>
      <c r="G28" s="153"/>
      <c r="H28" s="153"/>
      <c r="I28" s="153"/>
      <c r="J28" s="142"/>
      <c r="K28" s="142"/>
      <c r="L28" s="142"/>
      <c r="M28" s="142"/>
      <c r="N28" s="142"/>
      <c r="O28" s="142"/>
    </row>
    <row r="29" spans="1:15" ht="22.5">
      <c r="A29" s="560" t="s">
        <v>345</v>
      </c>
      <c r="B29" s="560"/>
      <c r="C29" s="560"/>
      <c r="D29" s="560"/>
      <c r="E29" s="560"/>
      <c r="F29" s="560"/>
      <c r="G29" s="560"/>
      <c r="H29" s="560"/>
      <c r="I29" s="560"/>
      <c r="J29" s="560"/>
      <c r="K29" s="48"/>
      <c r="L29" s="48"/>
      <c r="M29" s="48"/>
      <c r="N29" s="48"/>
      <c r="O29" s="48"/>
    </row>
    <row r="30" spans="1:15">
      <c r="A30" s="68"/>
      <c r="B30" s="69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5" ht="52.5" customHeight="1">
      <c r="A31" s="532" t="s">
        <v>411</v>
      </c>
      <c r="B31" s="533"/>
      <c r="C31" s="534"/>
      <c r="D31" s="561" t="s">
        <v>465</v>
      </c>
      <c r="E31" s="561"/>
      <c r="F31" s="561"/>
      <c r="G31" s="561" t="s">
        <v>464</v>
      </c>
      <c r="H31" s="561"/>
      <c r="I31" s="561"/>
      <c r="J31" s="561" t="s">
        <v>162</v>
      </c>
      <c r="K31" s="561"/>
      <c r="L31" s="561"/>
      <c r="M31" s="541" t="s">
        <v>163</v>
      </c>
      <c r="N31" s="542"/>
      <c r="O31" s="543"/>
    </row>
    <row r="32" spans="1:15" ht="155.25" customHeight="1">
      <c r="A32" s="535"/>
      <c r="B32" s="536"/>
      <c r="C32" s="537"/>
      <c r="D32" s="39" t="s">
        <v>327</v>
      </c>
      <c r="E32" s="39" t="s">
        <v>178</v>
      </c>
      <c r="F32" s="39" t="s">
        <v>328</v>
      </c>
      <c r="G32" s="39" t="s">
        <v>327</v>
      </c>
      <c r="H32" s="39" t="s">
        <v>178</v>
      </c>
      <c r="I32" s="39" t="s">
        <v>328</v>
      </c>
      <c r="J32" s="39" t="s">
        <v>327</v>
      </c>
      <c r="K32" s="39" t="s">
        <v>178</v>
      </c>
      <c r="L32" s="39" t="s">
        <v>328</v>
      </c>
      <c r="M32" s="70" t="s">
        <v>143</v>
      </c>
      <c r="N32" s="70" t="s">
        <v>144</v>
      </c>
      <c r="O32" s="70" t="s">
        <v>196</v>
      </c>
    </row>
    <row r="33" spans="1:15" ht="33.75" customHeight="1">
      <c r="A33" s="541">
        <v>1</v>
      </c>
      <c r="B33" s="542"/>
      <c r="C33" s="543"/>
      <c r="D33" s="39">
        <v>2</v>
      </c>
      <c r="E33" s="39">
        <v>3</v>
      </c>
      <c r="F33" s="39">
        <v>4</v>
      </c>
      <c r="G33" s="39">
        <v>5</v>
      </c>
      <c r="H33" s="42">
        <v>6</v>
      </c>
      <c r="I33" s="42">
        <v>7</v>
      </c>
      <c r="J33" s="42">
        <v>8</v>
      </c>
      <c r="K33" s="42">
        <v>9</v>
      </c>
      <c r="L33" s="42">
        <v>10</v>
      </c>
      <c r="M33" s="42">
        <v>11</v>
      </c>
      <c r="N33" s="42">
        <v>12</v>
      </c>
      <c r="O33" s="42">
        <v>13</v>
      </c>
    </row>
    <row r="34" spans="1:15" ht="47.25" customHeight="1">
      <c r="A34" s="544" t="s">
        <v>617</v>
      </c>
      <c r="B34" s="545"/>
      <c r="C34" s="546"/>
      <c r="D34" s="323">
        <v>33660</v>
      </c>
      <c r="E34" s="323">
        <v>292695</v>
      </c>
      <c r="F34" s="323">
        <v>115</v>
      </c>
      <c r="G34" s="155">
        <v>31527</v>
      </c>
      <c r="H34" s="354">
        <v>363715</v>
      </c>
      <c r="I34" s="323">
        <v>87</v>
      </c>
      <c r="J34" s="155">
        <f t="shared" ref="J34:L36" si="2">G34-D34</f>
        <v>-2133</v>
      </c>
      <c r="K34" s="155">
        <f t="shared" si="2"/>
        <v>71020</v>
      </c>
      <c r="L34" s="365">
        <f t="shared" si="2"/>
        <v>-28</v>
      </c>
      <c r="M34" s="378">
        <f t="shared" ref="M34:O36" si="3">(G34/D34)*100</f>
        <v>93.663101604278083</v>
      </c>
      <c r="N34" s="155">
        <f t="shared" si="3"/>
        <v>124.26416576982867</v>
      </c>
      <c r="O34" s="365">
        <f t="shared" si="3"/>
        <v>75.65217391304347</v>
      </c>
    </row>
    <row r="35" spans="1:15" s="328" customFormat="1" ht="49.5" customHeight="1">
      <c r="A35" s="544" t="s">
        <v>615</v>
      </c>
      <c r="B35" s="549"/>
      <c r="C35" s="550"/>
      <c r="D35" s="323">
        <v>3700</v>
      </c>
      <c r="E35" s="323">
        <v>67272</v>
      </c>
      <c r="F35" s="323">
        <v>55</v>
      </c>
      <c r="G35" s="327">
        <v>4198</v>
      </c>
      <c r="H35" s="354">
        <v>49782</v>
      </c>
      <c r="I35" s="323">
        <v>84</v>
      </c>
      <c r="J35" s="354">
        <f t="shared" ref="J35" si="4">G35-D35</f>
        <v>498</v>
      </c>
      <c r="K35" s="354">
        <f t="shared" ref="K35" si="5">H35-E35</f>
        <v>-17490</v>
      </c>
      <c r="L35" s="365">
        <f t="shared" ref="L35" si="6">I35-F35</f>
        <v>29</v>
      </c>
      <c r="M35" s="378">
        <f t="shared" ref="M35" si="7">(G35/D35)*100</f>
        <v>113.45945945945945</v>
      </c>
      <c r="N35" s="354">
        <f t="shared" ref="N35" si="8">(H35/E35)*100</f>
        <v>74.001070281840882</v>
      </c>
      <c r="O35" s="365">
        <f t="shared" ref="O35" si="9">(I35/F35)*100</f>
        <v>152.72727272727275</v>
      </c>
    </row>
    <row r="36" spans="1:15" s="107" customFormat="1" ht="49.5" customHeight="1">
      <c r="A36" s="544" t="s">
        <v>616</v>
      </c>
      <c r="B36" s="545"/>
      <c r="C36" s="546"/>
      <c r="D36" s="323">
        <v>340</v>
      </c>
      <c r="E36" s="323">
        <v>4000</v>
      </c>
      <c r="F36" s="323">
        <v>85</v>
      </c>
      <c r="G36" s="155">
        <v>986</v>
      </c>
      <c r="H36" s="354">
        <v>8541</v>
      </c>
      <c r="I36" s="323">
        <v>115</v>
      </c>
      <c r="J36" s="155">
        <f t="shared" si="2"/>
        <v>646</v>
      </c>
      <c r="K36" s="155">
        <f t="shared" si="2"/>
        <v>4541</v>
      </c>
      <c r="L36" s="365">
        <f t="shared" si="2"/>
        <v>30</v>
      </c>
      <c r="M36" s="378">
        <f t="shared" si="3"/>
        <v>290</v>
      </c>
      <c r="N36" s="155">
        <f t="shared" si="3"/>
        <v>213.52500000000001</v>
      </c>
      <c r="O36" s="365">
        <f t="shared" si="3"/>
        <v>135.29411764705884</v>
      </c>
    </row>
    <row r="37" spans="1:15" ht="45.75" customHeight="1">
      <c r="A37" s="538" t="s">
        <v>50</v>
      </c>
      <c r="B37" s="539"/>
      <c r="C37" s="540"/>
      <c r="D37" s="326">
        <f>SUM(D34:D36)</f>
        <v>37700</v>
      </c>
      <c r="E37" s="326"/>
      <c r="F37" s="326"/>
      <c r="G37" s="156">
        <f>SUM(G34:G36)</f>
        <v>36711</v>
      </c>
      <c r="H37" s="156"/>
      <c r="I37" s="157"/>
      <c r="J37" s="424">
        <f>G37-D37</f>
        <v>-989</v>
      </c>
      <c r="K37" s="424"/>
      <c r="L37" s="157"/>
      <c r="M37" s="452">
        <f>(G37/D37)*100</f>
        <v>97.376657824933687</v>
      </c>
      <c r="N37" s="424"/>
      <c r="O37" s="157"/>
    </row>
    <row r="38" spans="1:15" ht="35.25" customHeight="1">
      <c r="A38" s="71"/>
      <c r="B38" s="72"/>
      <c r="C38" s="72"/>
      <c r="D38" s="72"/>
      <c r="E38" s="72"/>
      <c r="F38" s="73"/>
      <c r="G38" s="73"/>
      <c r="H38" s="73"/>
      <c r="I38" s="74"/>
      <c r="J38" s="74"/>
      <c r="K38" s="74"/>
      <c r="L38" s="74"/>
      <c r="M38" s="74"/>
      <c r="N38" s="74"/>
      <c r="O38" s="75"/>
    </row>
    <row r="39" spans="1:15" ht="22.5">
      <c r="A39" s="560" t="s">
        <v>346</v>
      </c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</row>
    <row r="40" spans="1:15">
      <c r="A40" s="68"/>
      <c r="B40" s="6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6" t="s">
        <v>385</v>
      </c>
    </row>
    <row r="41" spans="1:15" ht="65.25" customHeight="1">
      <c r="A41" s="124" t="s">
        <v>92</v>
      </c>
      <c r="B41" s="569" t="s">
        <v>63</v>
      </c>
      <c r="C41" s="569"/>
      <c r="D41" s="569" t="s">
        <v>58</v>
      </c>
      <c r="E41" s="569"/>
      <c r="F41" s="569" t="s">
        <v>59</v>
      </c>
      <c r="G41" s="569"/>
      <c r="H41" s="569" t="s">
        <v>74</v>
      </c>
      <c r="I41" s="569"/>
      <c r="J41" s="569"/>
      <c r="K41" s="582" t="s">
        <v>659</v>
      </c>
      <c r="L41" s="583"/>
      <c r="M41" s="575" t="s">
        <v>30</v>
      </c>
      <c r="N41" s="584"/>
      <c r="O41" s="576"/>
    </row>
    <row r="42" spans="1:15" ht="33" customHeight="1">
      <c r="A42" s="158">
        <v>1</v>
      </c>
      <c r="B42" s="548">
        <v>2</v>
      </c>
      <c r="C42" s="548"/>
      <c r="D42" s="548">
        <v>3</v>
      </c>
      <c r="E42" s="548"/>
      <c r="F42" s="548">
        <v>4</v>
      </c>
      <c r="G42" s="548"/>
      <c r="H42" s="548">
        <v>5</v>
      </c>
      <c r="I42" s="548"/>
      <c r="J42" s="548"/>
      <c r="K42" s="548">
        <v>6</v>
      </c>
      <c r="L42" s="548"/>
      <c r="M42" s="577">
        <v>7</v>
      </c>
      <c r="N42" s="585"/>
      <c r="O42" s="578"/>
    </row>
    <row r="43" spans="1:15" ht="72.75" customHeight="1">
      <c r="A43" s="104" t="s">
        <v>618</v>
      </c>
      <c r="B43" s="580" t="s">
        <v>619</v>
      </c>
      <c r="C43" s="580"/>
      <c r="D43" s="547" t="s">
        <v>620</v>
      </c>
      <c r="E43" s="547"/>
      <c r="F43" s="568" t="s">
        <v>621</v>
      </c>
      <c r="G43" s="568"/>
      <c r="H43" s="561" t="s">
        <v>622</v>
      </c>
      <c r="I43" s="561"/>
      <c r="J43" s="561"/>
      <c r="K43" s="570">
        <v>323</v>
      </c>
      <c r="L43" s="581"/>
      <c r="M43" s="572" t="s">
        <v>623</v>
      </c>
      <c r="N43" s="573"/>
      <c r="O43" s="574"/>
    </row>
    <row r="44" spans="1:15" s="107" customFormat="1" ht="114" customHeight="1">
      <c r="A44" s="104" t="s">
        <v>624</v>
      </c>
      <c r="B44" s="580" t="s">
        <v>625</v>
      </c>
      <c r="C44" s="580"/>
      <c r="D44" s="547" t="s">
        <v>626</v>
      </c>
      <c r="E44" s="547"/>
      <c r="F44" s="568" t="s">
        <v>627</v>
      </c>
      <c r="G44" s="568"/>
      <c r="H44" s="561" t="s">
        <v>628</v>
      </c>
      <c r="I44" s="561"/>
      <c r="J44" s="561"/>
      <c r="K44" s="570">
        <v>1809</v>
      </c>
      <c r="L44" s="571"/>
      <c r="M44" s="572" t="s">
        <v>629</v>
      </c>
      <c r="N44" s="573"/>
      <c r="O44" s="574"/>
    </row>
    <row r="45" spans="1:15" ht="43.5" customHeight="1">
      <c r="A45" s="159" t="s">
        <v>50</v>
      </c>
      <c r="B45" s="587" t="s">
        <v>31</v>
      </c>
      <c r="C45" s="587"/>
      <c r="D45" s="587" t="s">
        <v>31</v>
      </c>
      <c r="E45" s="587"/>
      <c r="F45" s="587" t="s">
        <v>31</v>
      </c>
      <c r="G45" s="587"/>
      <c r="H45" s="567"/>
      <c r="I45" s="567"/>
      <c r="J45" s="567"/>
      <c r="K45" s="562">
        <f>SUM(K43:L44)</f>
        <v>2132</v>
      </c>
      <c r="L45" s="564"/>
      <c r="M45" s="586"/>
      <c r="N45" s="586"/>
      <c r="O45" s="586"/>
    </row>
    <row r="46" spans="1:15" s="426" customFormat="1" ht="43.5" customHeight="1">
      <c r="A46" s="161"/>
      <c r="B46" s="423"/>
      <c r="C46" s="423"/>
      <c r="D46" s="423"/>
      <c r="E46" s="423"/>
      <c r="F46" s="423"/>
      <c r="G46" s="423"/>
      <c r="H46" s="453"/>
      <c r="I46" s="453"/>
      <c r="J46" s="453"/>
      <c r="K46" s="454"/>
      <c r="L46" s="454"/>
      <c r="M46" s="455"/>
      <c r="N46" s="455"/>
      <c r="O46" s="455"/>
    </row>
    <row r="47" spans="1:15" s="426" customFormat="1" ht="43.5" customHeight="1">
      <c r="A47" s="161"/>
      <c r="B47" s="423"/>
      <c r="C47" s="423"/>
      <c r="D47" s="423"/>
      <c r="E47" s="423"/>
      <c r="F47" s="423"/>
      <c r="G47" s="423"/>
      <c r="H47" s="453"/>
      <c r="I47" s="453"/>
      <c r="J47" s="453"/>
      <c r="K47" s="454"/>
      <c r="L47" s="454"/>
      <c r="M47" s="455"/>
      <c r="N47" s="455"/>
      <c r="O47" s="455"/>
    </row>
    <row r="48" spans="1:15" s="426" customFormat="1" ht="43.5" customHeight="1">
      <c r="A48" s="161"/>
      <c r="B48" s="423"/>
      <c r="C48" s="423"/>
      <c r="D48" s="423"/>
      <c r="E48" s="423"/>
      <c r="F48" s="423"/>
      <c r="G48" s="423"/>
      <c r="H48" s="453"/>
      <c r="I48" s="453"/>
      <c r="J48" s="453"/>
      <c r="K48" s="454"/>
      <c r="L48" s="454"/>
      <c r="M48" s="455"/>
      <c r="N48" s="455"/>
      <c r="O48" s="455"/>
    </row>
    <row r="49" spans="1:15" s="426" customFormat="1" ht="43.5" customHeight="1">
      <c r="A49" s="161"/>
      <c r="B49" s="423"/>
      <c r="C49" s="423"/>
      <c r="D49" s="423"/>
      <c r="E49" s="423"/>
      <c r="F49" s="423"/>
      <c r="G49" s="423"/>
      <c r="H49" s="453"/>
      <c r="I49" s="453"/>
      <c r="J49" s="453"/>
      <c r="K49" s="454"/>
      <c r="L49" s="454"/>
      <c r="M49" s="455"/>
      <c r="N49" s="455"/>
      <c r="O49" s="455"/>
    </row>
    <row r="50" spans="1:15" s="426" customFormat="1" ht="43.5" customHeight="1">
      <c r="A50" s="161"/>
      <c r="B50" s="423"/>
      <c r="C50" s="423"/>
      <c r="D50" s="423"/>
      <c r="E50" s="423"/>
      <c r="F50" s="423"/>
      <c r="G50" s="423"/>
      <c r="H50" s="453"/>
      <c r="I50" s="453"/>
      <c r="J50" s="453"/>
      <c r="K50" s="454"/>
      <c r="L50" s="454"/>
      <c r="M50" s="455"/>
      <c r="N50" s="455"/>
      <c r="O50" s="455"/>
    </row>
    <row r="51" spans="1:15">
      <c r="A51" s="73"/>
      <c r="B51" s="44"/>
      <c r="C51" s="44"/>
      <c r="D51" s="44"/>
      <c r="E51" s="44"/>
      <c r="F51" s="44" t="s">
        <v>378</v>
      </c>
      <c r="G51" s="44"/>
      <c r="H51" s="44"/>
      <c r="I51" s="44"/>
      <c r="J51" s="44"/>
      <c r="K51" s="47"/>
      <c r="L51" s="47"/>
      <c r="M51" s="47"/>
      <c r="N51" s="47"/>
      <c r="O51" s="47"/>
    </row>
    <row r="52" spans="1:15" ht="22.5">
      <c r="A52" s="560" t="s">
        <v>354</v>
      </c>
      <c r="B52" s="560"/>
      <c r="C52" s="560"/>
      <c r="D52" s="560"/>
      <c r="E52" s="560"/>
      <c r="F52" s="560"/>
      <c r="G52" s="560"/>
      <c r="H52" s="560"/>
      <c r="I52" s="560"/>
      <c r="J52" s="560"/>
      <c r="K52" s="560"/>
      <c r="L52" s="560"/>
      <c r="M52" s="560"/>
      <c r="N52" s="560"/>
      <c r="O52" s="560"/>
    </row>
    <row r="53" spans="1:15" ht="20.25" customHeight="1">
      <c r="A53" s="74"/>
      <c r="B53" s="77"/>
      <c r="C53" s="74"/>
      <c r="D53" s="74"/>
      <c r="E53" s="74"/>
      <c r="F53" s="74"/>
      <c r="G53" s="74"/>
      <c r="H53" s="74"/>
      <c r="I53" s="75"/>
      <c r="J53" s="48"/>
      <c r="K53" s="48"/>
      <c r="L53" s="48"/>
      <c r="M53" s="48"/>
      <c r="N53" s="48"/>
      <c r="O53" s="76" t="s">
        <v>385</v>
      </c>
    </row>
    <row r="54" spans="1:15" ht="42.75" customHeight="1">
      <c r="A54" s="569" t="s">
        <v>57</v>
      </c>
      <c r="B54" s="569"/>
      <c r="C54" s="569"/>
      <c r="D54" s="471" t="s">
        <v>478</v>
      </c>
      <c r="E54" s="471"/>
      <c r="F54" s="569" t="s">
        <v>476</v>
      </c>
      <c r="G54" s="569"/>
      <c r="H54" s="569"/>
      <c r="I54" s="569"/>
      <c r="J54" s="569" t="s">
        <v>477</v>
      </c>
      <c r="K54" s="569"/>
      <c r="L54" s="569"/>
      <c r="M54" s="569"/>
      <c r="N54" s="569" t="s">
        <v>659</v>
      </c>
      <c r="O54" s="569"/>
    </row>
    <row r="55" spans="1:15" ht="42.75" customHeight="1">
      <c r="A55" s="569"/>
      <c r="B55" s="569"/>
      <c r="C55" s="569"/>
      <c r="D55" s="471"/>
      <c r="E55" s="471"/>
      <c r="F55" s="548" t="s">
        <v>145</v>
      </c>
      <c r="G55" s="548"/>
      <c r="H55" s="569" t="s">
        <v>146</v>
      </c>
      <c r="I55" s="569"/>
      <c r="J55" s="548" t="s">
        <v>145</v>
      </c>
      <c r="K55" s="548"/>
      <c r="L55" s="569" t="s">
        <v>146</v>
      </c>
      <c r="M55" s="569"/>
      <c r="N55" s="569"/>
      <c r="O55" s="569"/>
    </row>
    <row r="56" spans="1:15" ht="27" customHeight="1">
      <c r="A56" s="569">
        <v>1</v>
      </c>
      <c r="B56" s="569"/>
      <c r="C56" s="569"/>
      <c r="D56" s="575">
        <v>2</v>
      </c>
      <c r="E56" s="576"/>
      <c r="F56" s="575">
        <v>3</v>
      </c>
      <c r="G56" s="576"/>
      <c r="H56" s="577">
        <v>4</v>
      </c>
      <c r="I56" s="578"/>
      <c r="J56" s="577">
        <v>5</v>
      </c>
      <c r="K56" s="578"/>
      <c r="L56" s="577">
        <v>6</v>
      </c>
      <c r="M56" s="578"/>
      <c r="N56" s="577">
        <v>7</v>
      </c>
      <c r="O56" s="578"/>
    </row>
    <row r="57" spans="1:15" ht="30.75" customHeight="1">
      <c r="A57" s="579" t="s">
        <v>175</v>
      </c>
      <c r="B57" s="579"/>
      <c r="C57" s="579"/>
      <c r="D57" s="529">
        <v>0</v>
      </c>
      <c r="E57" s="531"/>
      <c r="F57" s="529">
        <v>1000</v>
      </c>
      <c r="G57" s="531"/>
      <c r="H57" s="529">
        <v>1357</v>
      </c>
      <c r="I57" s="531"/>
      <c r="J57" s="529">
        <v>100</v>
      </c>
      <c r="K57" s="531"/>
      <c r="L57" s="529">
        <v>0</v>
      </c>
      <c r="M57" s="531"/>
      <c r="N57" s="529">
        <f>D57+H57-L57</f>
        <v>1357</v>
      </c>
      <c r="O57" s="531"/>
    </row>
    <row r="58" spans="1:15" ht="27.75" customHeight="1">
      <c r="A58" s="579" t="s">
        <v>79</v>
      </c>
      <c r="B58" s="579"/>
      <c r="C58" s="579"/>
      <c r="D58" s="529"/>
      <c r="E58" s="531"/>
      <c r="F58" s="529"/>
      <c r="G58" s="531"/>
      <c r="H58" s="529"/>
      <c r="I58" s="531"/>
      <c r="J58" s="529"/>
      <c r="K58" s="531"/>
      <c r="L58" s="529"/>
      <c r="M58" s="531"/>
      <c r="N58" s="529"/>
      <c r="O58" s="531"/>
    </row>
    <row r="59" spans="1:15" s="344" customFormat="1" ht="91.5" customHeight="1">
      <c r="A59" s="544" t="s">
        <v>658</v>
      </c>
      <c r="B59" s="545"/>
      <c r="C59" s="546"/>
      <c r="D59" s="341"/>
      <c r="E59" s="342"/>
      <c r="F59" s="341"/>
      <c r="G59" s="342">
        <v>1000</v>
      </c>
      <c r="H59" s="341"/>
      <c r="I59" s="342"/>
      <c r="J59" s="341"/>
      <c r="K59" s="342">
        <v>100</v>
      </c>
      <c r="L59" s="341"/>
      <c r="M59" s="342"/>
      <c r="N59" s="341"/>
      <c r="O59" s="342"/>
    </row>
    <row r="60" spans="1:15" ht="44.25" customHeight="1">
      <c r="A60" s="579" t="s">
        <v>630</v>
      </c>
      <c r="B60" s="579"/>
      <c r="C60" s="579"/>
      <c r="D60" s="529">
        <v>0</v>
      </c>
      <c r="E60" s="531"/>
      <c r="F60" s="529"/>
      <c r="G60" s="531"/>
      <c r="H60" s="529">
        <v>1357</v>
      </c>
      <c r="I60" s="531"/>
      <c r="J60" s="529"/>
      <c r="K60" s="531"/>
      <c r="L60" s="529">
        <v>0</v>
      </c>
      <c r="M60" s="531"/>
      <c r="N60" s="529">
        <v>1357</v>
      </c>
      <c r="O60" s="531"/>
    </row>
    <row r="61" spans="1:15" s="107" customFormat="1" ht="30" customHeight="1">
      <c r="A61" s="579" t="s">
        <v>176</v>
      </c>
      <c r="B61" s="579"/>
      <c r="C61" s="579"/>
      <c r="D61" s="529">
        <v>0</v>
      </c>
      <c r="E61" s="531"/>
      <c r="F61" s="529"/>
      <c r="G61" s="531"/>
      <c r="H61" s="529">
        <v>452</v>
      </c>
      <c r="I61" s="531"/>
      <c r="J61" s="529"/>
      <c r="K61" s="531"/>
      <c r="L61" s="529">
        <v>0</v>
      </c>
      <c r="M61" s="531"/>
      <c r="N61" s="529">
        <f>D61+H61-L61</f>
        <v>452</v>
      </c>
      <c r="O61" s="531"/>
    </row>
    <row r="62" spans="1:15" s="107" customFormat="1" ht="30" customHeight="1">
      <c r="A62" s="579" t="s">
        <v>412</v>
      </c>
      <c r="B62" s="579"/>
      <c r="C62" s="579"/>
      <c r="D62" s="529"/>
      <c r="E62" s="531"/>
      <c r="F62" s="529"/>
      <c r="G62" s="531"/>
      <c r="H62" s="529"/>
      <c r="I62" s="531"/>
      <c r="J62" s="529"/>
      <c r="K62" s="531"/>
      <c r="L62" s="529"/>
      <c r="M62" s="531"/>
      <c r="N62" s="529"/>
      <c r="O62" s="531"/>
    </row>
    <row r="63" spans="1:15" s="107" customFormat="1" ht="47.25" customHeight="1">
      <c r="A63" s="579" t="s">
        <v>630</v>
      </c>
      <c r="B63" s="579"/>
      <c r="C63" s="579"/>
      <c r="D63" s="529"/>
      <c r="E63" s="531"/>
      <c r="F63" s="529"/>
      <c r="G63" s="531"/>
      <c r="H63" s="529">
        <v>452</v>
      </c>
      <c r="I63" s="531"/>
      <c r="J63" s="529"/>
      <c r="K63" s="531"/>
      <c r="L63" s="529">
        <v>0</v>
      </c>
      <c r="M63" s="531"/>
      <c r="N63" s="529"/>
      <c r="O63" s="531"/>
    </row>
    <row r="64" spans="1:15" s="107" customFormat="1" ht="30" customHeight="1">
      <c r="A64" s="579" t="s">
        <v>177</v>
      </c>
      <c r="B64" s="579"/>
      <c r="C64" s="579"/>
      <c r="D64" s="565">
        <v>490</v>
      </c>
      <c r="E64" s="566"/>
      <c r="F64" s="529"/>
      <c r="G64" s="531"/>
      <c r="H64" s="529"/>
      <c r="I64" s="531"/>
      <c r="J64" s="529">
        <v>168</v>
      </c>
      <c r="K64" s="531"/>
      <c r="L64" s="529">
        <v>167</v>
      </c>
      <c r="M64" s="531"/>
      <c r="N64" s="529">
        <f>D64+H64-L64</f>
        <v>323</v>
      </c>
      <c r="O64" s="531"/>
    </row>
    <row r="65" spans="1:15" s="107" customFormat="1" ht="30" customHeight="1">
      <c r="A65" s="579" t="s">
        <v>79</v>
      </c>
      <c r="B65" s="579"/>
      <c r="C65" s="579"/>
      <c r="D65" s="565"/>
      <c r="E65" s="566"/>
      <c r="F65" s="529"/>
      <c r="G65" s="531"/>
      <c r="H65" s="529"/>
      <c r="I65" s="531"/>
      <c r="J65" s="529"/>
      <c r="K65" s="531"/>
      <c r="L65" s="529"/>
      <c r="M65" s="531"/>
      <c r="N65" s="529"/>
      <c r="O65" s="531"/>
    </row>
    <row r="66" spans="1:15" s="107" customFormat="1" ht="30" customHeight="1">
      <c r="A66" s="579" t="s">
        <v>619</v>
      </c>
      <c r="B66" s="579"/>
      <c r="C66" s="579"/>
      <c r="D66" s="565">
        <v>490</v>
      </c>
      <c r="E66" s="566"/>
      <c r="F66" s="529"/>
      <c r="G66" s="531"/>
      <c r="H66" s="529"/>
      <c r="I66" s="531"/>
      <c r="J66" s="529">
        <v>168</v>
      </c>
      <c r="K66" s="531"/>
      <c r="L66" s="529">
        <v>167</v>
      </c>
      <c r="M66" s="531"/>
      <c r="N66" s="529"/>
      <c r="O66" s="531"/>
    </row>
    <row r="67" spans="1:15" ht="51" customHeight="1">
      <c r="A67" s="495" t="s">
        <v>50</v>
      </c>
      <c r="B67" s="495"/>
      <c r="C67" s="495"/>
      <c r="D67" s="562">
        <f>SUM(D57,D61,D64)</f>
        <v>490</v>
      </c>
      <c r="E67" s="564"/>
      <c r="F67" s="562">
        <f>SUM(F57,F61,F64)</f>
        <v>1000</v>
      </c>
      <c r="G67" s="564"/>
      <c r="H67" s="562">
        <f>SUM(H57,H61,H64)</f>
        <v>1809</v>
      </c>
      <c r="I67" s="564"/>
      <c r="J67" s="562">
        <f>SUM(J57,J61,J64)</f>
        <v>268</v>
      </c>
      <c r="K67" s="564"/>
      <c r="L67" s="562">
        <f>SUM(L57,L61,L64)</f>
        <v>167</v>
      </c>
      <c r="M67" s="564"/>
      <c r="N67" s="562">
        <f>D67+H67-L67</f>
        <v>2132</v>
      </c>
      <c r="O67" s="564"/>
    </row>
    <row r="68" spans="1:15">
      <c r="A68" s="48"/>
      <c r="B68" s="69"/>
      <c r="C68" s="78"/>
      <c r="D68" s="78"/>
      <c r="E68" s="78"/>
      <c r="F68" s="48"/>
      <c r="G68" s="48"/>
      <c r="H68" s="48"/>
      <c r="I68" s="48"/>
      <c r="J68" s="48"/>
      <c r="K68" s="48"/>
      <c r="L68" s="48"/>
      <c r="M68" s="48"/>
      <c r="N68" s="48"/>
      <c r="O68" s="48"/>
    </row>
    <row r="69" spans="1:15">
      <c r="A69" s="48"/>
      <c r="B69" s="69"/>
      <c r="C69" s="78"/>
      <c r="D69" s="78"/>
      <c r="E69" s="7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1:15">
      <c r="A70" s="100"/>
      <c r="B70" s="69"/>
      <c r="C70" s="78"/>
      <c r="D70" s="78"/>
      <c r="E70" s="7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spans="1:15">
      <c r="A71" s="76"/>
      <c r="B71" s="69"/>
      <c r="C71" s="78"/>
      <c r="D71" s="78"/>
      <c r="E71" s="78"/>
      <c r="F71" s="76"/>
      <c r="G71" s="76"/>
      <c r="H71" s="48"/>
      <c r="I71" s="48"/>
      <c r="J71" s="48"/>
      <c r="K71" s="48"/>
      <c r="L71" s="491"/>
      <c r="M71" s="598"/>
      <c r="N71" s="598"/>
      <c r="O71" s="598"/>
    </row>
    <row r="72" spans="1:15">
      <c r="A72" s="48"/>
      <c r="B72" s="69"/>
      <c r="C72" s="78"/>
      <c r="D72" s="78"/>
      <c r="E72" s="7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>
      <c r="A73" s="48"/>
      <c r="B73" s="69"/>
      <c r="C73" s="78"/>
      <c r="D73" s="78"/>
      <c r="E73" s="78"/>
      <c r="F73" s="48"/>
      <c r="G73" s="48"/>
      <c r="H73" s="48"/>
      <c r="I73" s="48"/>
      <c r="J73" s="48"/>
      <c r="K73" s="48"/>
      <c r="L73" s="48"/>
      <c r="M73" s="48"/>
      <c r="N73" s="48"/>
      <c r="O73" s="48"/>
    </row>
    <row r="74" spans="1:15">
      <c r="A74" s="48"/>
      <c r="B74" s="69"/>
      <c r="C74" s="78"/>
      <c r="D74" s="78"/>
      <c r="E74" s="78"/>
      <c r="F74" s="48"/>
      <c r="G74" s="48"/>
      <c r="H74" s="48"/>
      <c r="I74" s="48"/>
      <c r="J74" s="48"/>
      <c r="K74" s="48"/>
      <c r="L74" s="48"/>
      <c r="M74" s="48"/>
      <c r="N74" s="48"/>
      <c r="O74" s="48"/>
    </row>
    <row r="75" spans="1:15">
      <c r="A75" s="48"/>
      <c r="B75" s="69"/>
      <c r="C75" s="78"/>
      <c r="D75" s="78"/>
      <c r="E75" s="78"/>
      <c r="F75" s="48"/>
      <c r="G75" s="48"/>
      <c r="H75" s="48"/>
      <c r="I75" s="48"/>
      <c r="J75" s="48"/>
      <c r="K75" s="48"/>
      <c r="L75" s="48"/>
      <c r="M75" s="48"/>
      <c r="N75" s="48"/>
      <c r="O75" s="48"/>
    </row>
    <row r="76" spans="1:15">
      <c r="A76" s="48"/>
      <c r="B76" s="69"/>
      <c r="C76" s="78"/>
      <c r="D76" s="78"/>
      <c r="E76" s="7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spans="1:15">
      <c r="A77" s="48"/>
      <c r="B77" s="69"/>
      <c r="C77" s="78"/>
      <c r="D77" s="78"/>
      <c r="E77" s="78"/>
      <c r="F77" s="48"/>
      <c r="G77" s="48"/>
      <c r="H77" s="48"/>
      <c r="I77" s="48"/>
      <c r="J77" s="48"/>
      <c r="K77" s="48"/>
      <c r="L77" s="48"/>
      <c r="M77" s="48"/>
      <c r="N77" s="48"/>
      <c r="O77" s="48"/>
    </row>
    <row r="78" spans="1:15">
      <c r="C78" s="12"/>
      <c r="D78" s="12"/>
      <c r="E78" s="12"/>
    </row>
    <row r="79" spans="1:15">
      <c r="C79" s="12"/>
      <c r="D79" s="12"/>
      <c r="E79" s="12"/>
    </row>
    <row r="80" spans="1:15">
      <c r="C80" s="12"/>
      <c r="D80" s="12"/>
      <c r="E80" s="12"/>
    </row>
    <row r="81" spans="3:5">
      <c r="C81" s="12"/>
      <c r="D81" s="12"/>
      <c r="E81" s="12"/>
    </row>
  </sheetData>
  <mergeCells count="246">
    <mergeCell ref="L71:O71"/>
    <mergeCell ref="C15:E15"/>
    <mergeCell ref="C16:E16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A2:O2"/>
    <mergeCell ref="A3:O3"/>
    <mergeCell ref="I11:K11"/>
    <mergeCell ref="F43:G43"/>
    <mergeCell ref="D41:E41"/>
    <mergeCell ref="J31:L31"/>
    <mergeCell ref="M31:O31"/>
    <mergeCell ref="A39:O39"/>
    <mergeCell ref="F41:G41"/>
    <mergeCell ref="H41:J4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M43:O43"/>
    <mergeCell ref="K43:L43"/>
    <mergeCell ref="K42:L42"/>
    <mergeCell ref="B43:C43"/>
    <mergeCell ref="H43:J43"/>
    <mergeCell ref="K41:L41"/>
    <mergeCell ref="M41:O41"/>
    <mergeCell ref="B41:C41"/>
    <mergeCell ref="H56:I56"/>
    <mergeCell ref="K45:L45"/>
    <mergeCell ref="J56:K56"/>
    <mergeCell ref="J54:M54"/>
    <mergeCell ref="J55:K55"/>
    <mergeCell ref="L55:M55"/>
    <mergeCell ref="M42:O42"/>
    <mergeCell ref="N54:O55"/>
    <mergeCell ref="M45:O45"/>
    <mergeCell ref="A52:O52"/>
    <mergeCell ref="B45:C45"/>
    <mergeCell ref="D45:E45"/>
    <mergeCell ref="F45:G45"/>
    <mergeCell ref="D54:E55"/>
    <mergeCell ref="A54:C55"/>
    <mergeCell ref="F54:I54"/>
    <mergeCell ref="F42:G42"/>
    <mergeCell ref="A67:C67"/>
    <mergeCell ref="D60:E60"/>
    <mergeCell ref="F60:G60"/>
    <mergeCell ref="A65:C65"/>
    <mergeCell ref="D63:E63"/>
    <mergeCell ref="F63:G63"/>
    <mergeCell ref="A64:C64"/>
    <mergeCell ref="A63:C63"/>
    <mergeCell ref="A66:C66"/>
    <mergeCell ref="A61:C61"/>
    <mergeCell ref="D64:E64"/>
    <mergeCell ref="F64:G64"/>
    <mergeCell ref="B44:C44"/>
    <mergeCell ref="A58:C58"/>
    <mergeCell ref="D65:E65"/>
    <mergeCell ref="F65:G65"/>
    <mergeCell ref="A60:C60"/>
    <mergeCell ref="D62:E62"/>
    <mergeCell ref="A62:C62"/>
    <mergeCell ref="F62:G62"/>
    <mergeCell ref="D61:E61"/>
    <mergeCell ref="F61:G61"/>
    <mergeCell ref="A57:C57"/>
    <mergeCell ref="A56:C56"/>
    <mergeCell ref="D56:E56"/>
    <mergeCell ref="F56:G56"/>
    <mergeCell ref="D57:E57"/>
    <mergeCell ref="N62:O62"/>
    <mergeCell ref="N57:O57"/>
    <mergeCell ref="J57:K57"/>
    <mergeCell ref="H57:I57"/>
    <mergeCell ref="L56:M56"/>
    <mergeCell ref="N56:O56"/>
    <mergeCell ref="N60:O60"/>
    <mergeCell ref="D58:E58"/>
    <mergeCell ref="F58:G58"/>
    <mergeCell ref="H61:I61"/>
    <mergeCell ref="J61:K61"/>
    <mergeCell ref="H58:I58"/>
    <mergeCell ref="N58:O58"/>
    <mergeCell ref="A59:C59"/>
    <mergeCell ref="N65:O65"/>
    <mergeCell ref="H44:J44"/>
    <mergeCell ref="L65:M65"/>
    <mergeCell ref="H65:I65"/>
    <mergeCell ref="L61:M61"/>
    <mergeCell ref="H62:I62"/>
    <mergeCell ref="N61:O61"/>
    <mergeCell ref="L58:M58"/>
    <mergeCell ref="N63:O63"/>
    <mergeCell ref="H64:I64"/>
    <mergeCell ref="J64:K64"/>
    <mergeCell ref="L64:M64"/>
    <mergeCell ref="N64:O64"/>
    <mergeCell ref="J63:K63"/>
    <mergeCell ref="L63:M63"/>
    <mergeCell ref="D44:E44"/>
    <mergeCell ref="H45:J45"/>
    <mergeCell ref="F44:G44"/>
    <mergeCell ref="F57:G57"/>
    <mergeCell ref="H55:I55"/>
    <mergeCell ref="K44:L44"/>
    <mergeCell ref="M44:O44"/>
    <mergeCell ref="H60:I60"/>
    <mergeCell ref="H63:I63"/>
    <mergeCell ref="L25:M25"/>
    <mergeCell ref="I24:K24"/>
    <mergeCell ref="I25:K25"/>
    <mergeCell ref="I23:K23"/>
    <mergeCell ref="F25:H25"/>
    <mergeCell ref="N67:O67"/>
    <mergeCell ref="D66:E66"/>
    <mergeCell ref="F66:G66"/>
    <mergeCell ref="H66:I66"/>
    <mergeCell ref="J66:K66"/>
    <mergeCell ref="L66:M66"/>
    <mergeCell ref="N66:O66"/>
    <mergeCell ref="D67:E67"/>
    <mergeCell ref="F67:G67"/>
    <mergeCell ref="H67:I67"/>
    <mergeCell ref="J67:K67"/>
    <mergeCell ref="L67:M67"/>
    <mergeCell ref="L57:M57"/>
    <mergeCell ref="J65:K65"/>
    <mergeCell ref="J58:K58"/>
    <mergeCell ref="L60:M60"/>
    <mergeCell ref="J60:K60"/>
    <mergeCell ref="L62:M62"/>
    <mergeCell ref="J62:K62"/>
    <mergeCell ref="H42:J42"/>
    <mergeCell ref="C19:E19"/>
    <mergeCell ref="C20:E20"/>
    <mergeCell ref="C21:E21"/>
    <mergeCell ref="C22:E22"/>
    <mergeCell ref="F55:G55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C23:E23"/>
    <mergeCell ref="C24:E24"/>
    <mergeCell ref="C25:E25"/>
    <mergeCell ref="A31:C32"/>
    <mergeCell ref="A37:C37"/>
    <mergeCell ref="A33:C33"/>
    <mergeCell ref="A34:C34"/>
    <mergeCell ref="A36:C36"/>
    <mergeCell ref="D43:E43"/>
    <mergeCell ref="D42:E42"/>
    <mergeCell ref="B42:C42"/>
    <mergeCell ref="A35:C35"/>
  </mergeCells>
  <phoneticPr fontId="3" type="noConversion"/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  <ignoredErrors>
    <ignoredError sqref="D23:E25 N10:O25 M36:O36 G22:H25 J22:M25 M34:O34" evalError="1"/>
    <ignoredError sqref="G37 D3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98"/>
  <sheetViews>
    <sheetView view="pageBreakPreview" zoomScale="60" zoomScaleNormal="50" workbookViewId="0">
      <selection activeCell="M28" sqref="M28:AF28"/>
    </sheetView>
  </sheetViews>
  <sheetFormatPr defaultRowHeight="18.75"/>
  <cols>
    <col min="1" max="2" width="4.42578125" style="1" customWidth="1"/>
    <col min="3" max="3" width="28.7109375" style="1" customWidth="1"/>
    <col min="4" max="6" width="8.42578125" style="1" customWidth="1"/>
    <col min="7" max="9" width="11.28515625" style="1" customWidth="1"/>
    <col min="10" max="10" width="8.7109375" style="1" customWidth="1"/>
    <col min="11" max="11" width="10.140625" style="1" customWidth="1"/>
    <col min="12" max="12" width="9" style="1" customWidth="1"/>
    <col min="13" max="13" width="12.28515625" style="1" customWidth="1"/>
    <col min="14" max="14" width="12.5703125" style="1" customWidth="1"/>
    <col min="15" max="15" width="14.5703125" style="1" customWidth="1"/>
    <col min="16" max="16" width="14" style="1" customWidth="1"/>
    <col min="17" max="17" width="12.5703125" style="1" customWidth="1"/>
    <col min="18" max="18" width="12.28515625" style="1" customWidth="1"/>
    <col min="19" max="19" width="14.5703125" style="1" customWidth="1"/>
    <col min="20" max="20" width="14" style="1" customWidth="1"/>
    <col min="21" max="21" width="12.5703125" style="1" customWidth="1"/>
    <col min="22" max="22" width="12.28515625" style="1" customWidth="1"/>
    <col min="23" max="23" width="14.85546875" style="1" customWidth="1"/>
    <col min="24" max="24" width="14" style="1" customWidth="1"/>
    <col min="25" max="25" width="12.5703125" style="1" customWidth="1"/>
    <col min="26" max="26" width="12.28515625" style="1" customWidth="1"/>
    <col min="27" max="27" width="14.5703125" style="1" customWidth="1"/>
    <col min="28" max="28" width="13.7109375" style="1" customWidth="1"/>
    <col min="29" max="29" width="12.28515625" style="1" customWidth="1"/>
    <col min="30" max="31" width="14.5703125" style="1" customWidth="1"/>
    <col min="32" max="32" width="14" style="1" customWidth="1"/>
    <col min="33" max="16384" width="9.140625" style="1"/>
  </cols>
  <sheetData>
    <row r="1" spans="1:32" ht="18.75" customHeight="1"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517" t="s">
        <v>364</v>
      </c>
      <c r="AE1" s="517"/>
      <c r="AF1" s="517"/>
    </row>
    <row r="2" spans="1:32" ht="18.75" customHeight="1">
      <c r="C2" s="160" t="s">
        <v>355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34" t="s">
        <v>385</v>
      </c>
    </row>
    <row r="4" spans="1:32" s="48" customFormat="1" ht="45.75" customHeight="1">
      <c r="A4" s="628" t="s">
        <v>47</v>
      </c>
      <c r="B4" s="602" t="s">
        <v>123</v>
      </c>
      <c r="C4" s="604"/>
      <c r="D4" s="532" t="s">
        <v>124</v>
      </c>
      <c r="E4" s="533"/>
      <c r="F4" s="533"/>
      <c r="G4" s="532" t="s">
        <v>193</v>
      </c>
      <c r="H4" s="533"/>
      <c r="I4" s="533"/>
      <c r="J4" s="533"/>
      <c r="K4" s="533"/>
      <c r="L4" s="533"/>
      <c r="M4" s="533"/>
      <c r="N4" s="533"/>
      <c r="O4" s="533"/>
      <c r="P4" s="533"/>
      <c r="Q4" s="534"/>
      <c r="R4" s="577" t="s">
        <v>125</v>
      </c>
      <c r="S4" s="585"/>
      <c r="T4" s="585"/>
      <c r="U4" s="585"/>
      <c r="V4" s="585"/>
      <c r="W4" s="585"/>
      <c r="X4" s="585"/>
      <c r="Y4" s="585"/>
      <c r="Z4" s="578"/>
      <c r="AA4" s="569" t="s">
        <v>329</v>
      </c>
      <c r="AB4" s="548"/>
      <c r="AC4" s="548"/>
      <c r="AD4" s="569" t="s">
        <v>330</v>
      </c>
      <c r="AE4" s="548"/>
      <c r="AF4" s="548"/>
    </row>
    <row r="5" spans="1:32" s="48" customFormat="1" ht="77.25" customHeight="1">
      <c r="A5" s="630"/>
      <c r="B5" s="608"/>
      <c r="C5" s="610"/>
      <c r="D5" s="535"/>
      <c r="E5" s="536"/>
      <c r="F5" s="536"/>
      <c r="G5" s="535"/>
      <c r="H5" s="536"/>
      <c r="I5" s="536"/>
      <c r="J5" s="536"/>
      <c r="K5" s="536"/>
      <c r="L5" s="536"/>
      <c r="M5" s="536"/>
      <c r="N5" s="536"/>
      <c r="O5" s="536"/>
      <c r="P5" s="536"/>
      <c r="Q5" s="537"/>
      <c r="R5" s="575" t="s">
        <v>479</v>
      </c>
      <c r="S5" s="584"/>
      <c r="T5" s="576"/>
      <c r="U5" s="575" t="s">
        <v>480</v>
      </c>
      <c r="V5" s="584"/>
      <c r="W5" s="576"/>
      <c r="X5" s="575" t="s">
        <v>481</v>
      </c>
      <c r="Y5" s="584"/>
      <c r="Z5" s="576"/>
      <c r="AA5" s="548"/>
      <c r="AB5" s="548"/>
      <c r="AC5" s="548"/>
      <c r="AD5" s="548"/>
      <c r="AE5" s="548"/>
      <c r="AF5" s="548"/>
    </row>
    <row r="6" spans="1:32" s="48" customFormat="1" ht="28.5" customHeight="1">
      <c r="A6" s="163">
        <v>1</v>
      </c>
      <c r="B6" s="622">
        <v>2</v>
      </c>
      <c r="C6" s="623"/>
      <c r="D6" s="575">
        <v>3</v>
      </c>
      <c r="E6" s="584"/>
      <c r="F6" s="584"/>
      <c r="G6" s="575">
        <v>4</v>
      </c>
      <c r="H6" s="584"/>
      <c r="I6" s="584"/>
      <c r="J6" s="584"/>
      <c r="K6" s="584"/>
      <c r="L6" s="584"/>
      <c r="M6" s="584"/>
      <c r="N6" s="584"/>
      <c r="O6" s="584"/>
      <c r="P6" s="584"/>
      <c r="Q6" s="576"/>
      <c r="R6" s="575">
        <v>5</v>
      </c>
      <c r="S6" s="584"/>
      <c r="T6" s="576"/>
      <c r="U6" s="575">
        <v>6</v>
      </c>
      <c r="V6" s="584"/>
      <c r="W6" s="576"/>
      <c r="X6" s="577">
        <v>7</v>
      </c>
      <c r="Y6" s="585"/>
      <c r="Z6" s="578"/>
      <c r="AA6" s="577">
        <v>8</v>
      </c>
      <c r="AB6" s="585"/>
      <c r="AC6" s="578"/>
      <c r="AD6" s="577">
        <v>9</v>
      </c>
      <c r="AE6" s="585"/>
      <c r="AF6" s="578"/>
    </row>
    <row r="7" spans="1:32" s="48" customFormat="1" ht="34.5" customHeight="1">
      <c r="A7" s="163"/>
      <c r="B7" s="657"/>
      <c r="C7" s="658"/>
      <c r="D7" s="651"/>
      <c r="E7" s="652"/>
      <c r="F7" s="652"/>
      <c r="G7" s="651"/>
      <c r="H7" s="652"/>
      <c r="I7" s="652"/>
      <c r="J7" s="652"/>
      <c r="K7" s="652"/>
      <c r="L7" s="652"/>
      <c r="M7" s="652"/>
      <c r="N7" s="652"/>
      <c r="O7" s="652"/>
      <c r="P7" s="652"/>
      <c r="Q7" s="653"/>
      <c r="R7" s="644"/>
      <c r="S7" s="645"/>
      <c r="T7" s="646"/>
      <c r="U7" s="644"/>
      <c r="V7" s="645"/>
      <c r="W7" s="646"/>
      <c r="X7" s="644"/>
      <c r="Y7" s="645"/>
      <c r="Z7" s="646"/>
      <c r="AA7" s="644">
        <f>X7-U7</f>
        <v>0</v>
      </c>
      <c r="AB7" s="645"/>
      <c r="AC7" s="646"/>
      <c r="AD7" s="654" t="e">
        <f>(X7/U7)*100</f>
        <v>#DIV/0!</v>
      </c>
      <c r="AE7" s="655"/>
      <c r="AF7" s="656"/>
    </row>
    <row r="8" spans="1:32" s="48" customFormat="1" ht="37.5" customHeight="1">
      <c r="A8" s="641" t="s">
        <v>50</v>
      </c>
      <c r="B8" s="642"/>
      <c r="C8" s="642"/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642"/>
      <c r="O8" s="642"/>
      <c r="P8" s="642"/>
      <c r="Q8" s="643"/>
      <c r="R8" s="619">
        <f>SUM(R7:R7)</f>
        <v>0</v>
      </c>
      <c r="S8" s="620"/>
      <c r="T8" s="621"/>
      <c r="U8" s="619">
        <f>SUM(U7:U7)</f>
        <v>0</v>
      </c>
      <c r="V8" s="620"/>
      <c r="W8" s="621"/>
      <c r="X8" s="619">
        <f>SUM(X7:X7)</f>
        <v>0</v>
      </c>
      <c r="Y8" s="620"/>
      <c r="Z8" s="621"/>
      <c r="AA8" s="619">
        <f>X8-U8</f>
        <v>0</v>
      </c>
      <c r="AB8" s="620"/>
      <c r="AC8" s="621"/>
      <c r="AD8" s="648" t="e">
        <f>(X8/U8)*100</f>
        <v>#DIV/0!</v>
      </c>
      <c r="AE8" s="649"/>
      <c r="AF8" s="650"/>
    </row>
    <row r="9" spans="1:32" s="48" customFormat="1" ht="11.2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79"/>
      <c r="AF9" s="79"/>
    </row>
    <row r="10" spans="1:32" s="48" customFormat="1" ht="10.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81"/>
      <c r="P10" s="81"/>
      <c r="Q10" s="81"/>
      <c r="R10" s="82"/>
      <c r="S10" s="82"/>
      <c r="T10" s="82"/>
      <c r="U10" s="82"/>
      <c r="V10" s="82"/>
      <c r="W10" s="82"/>
      <c r="X10" s="83"/>
      <c r="Y10" s="83"/>
      <c r="Z10" s="83"/>
      <c r="AA10" s="83"/>
      <c r="AB10" s="83"/>
      <c r="AC10" s="83"/>
      <c r="AD10" s="83"/>
      <c r="AE10" s="84"/>
      <c r="AF10" s="84"/>
    </row>
    <row r="11" spans="1:32" s="85" customFormat="1" ht="18.75" customHeight="1">
      <c r="C11" s="162" t="s">
        <v>356</v>
      </c>
    </row>
    <row r="12" spans="1:32" s="85" customFormat="1" ht="18.75" customHeight="1">
      <c r="AF12" s="71" t="s">
        <v>385</v>
      </c>
    </row>
    <row r="13" spans="1:32" s="48" customFormat="1" ht="45.75" customHeight="1">
      <c r="A13" s="634" t="s">
        <v>47</v>
      </c>
      <c r="B13" s="602" t="s">
        <v>126</v>
      </c>
      <c r="C13" s="604"/>
      <c r="D13" s="569" t="s">
        <v>123</v>
      </c>
      <c r="E13" s="569"/>
      <c r="F13" s="569"/>
      <c r="G13" s="569"/>
      <c r="H13" s="532" t="s">
        <v>193</v>
      </c>
      <c r="I13" s="533"/>
      <c r="J13" s="533"/>
      <c r="K13" s="533"/>
      <c r="L13" s="533"/>
      <c r="M13" s="533"/>
      <c r="N13" s="533"/>
      <c r="O13" s="534"/>
      <c r="P13" s="532" t="s">
        <v>290</v>
      </c>
      <c r="Q13" s="534"/>
      <c r="R13" s="577" t="s">
        <v>125</v>
      </c>
      <c r="S13" s="585"/>
      <c r="T13" s="585"/>
      <c r="U13" s="585"/>
      <c r="V13" s="585"/>
      <c r="W13" s="585"/>
      <c r="X13" s="585"/>
      <c r="Y13" s="585"/>
      <c r="Z13" s="578"/>
      <c r="AA13" s="569" t="s">
        <v>329</v>
      </c>
      <c r="AB13" s="548"/>
      <c r="AC13" s="548"/>
      <c r="AD13" s="569" t="s">
        <v>330</v>
      </c>
      <c r="AE13" s="548"/>
      <c r="AF13" s="548"/>
    </row>
    <row r="14" spans="1:32" s="48" customFormat="1" ht="24.95" customHeight="1">
      <c r="A14" s="634"/>
      <c r="B14" s="605"/>
      <c r="C14" s="607"/>
      <c r="D14" s="569"/>
      <c r="E14" s="569"/>
      <c r="F14" s="569"/>
      <c r="G14" s="569"/>
      <c r="H14" s="635"/>
      <c r="I14" s="636"/>
      <c r="J14" s="636"/>
      <c r="K14" s="636"/>
      <c r="L14" s="636"/>
      <c r="M14" s="636"/>
      <c r="N14" s="636"/>
      <c r="O14" s="637"/>
      <c r="P14" s="635"/>
      <c r="Q14" s="637"/>
      <c r="R14" s="532" t="s">
        <v>482</v>
      </c>
      <c r="S14" s="533"/>
      <c r="T14" s="534"/>
      <c r="U14" s="532" t="s">
        <v>480</v>
      </c>
      <c r="V14" s="533"/>
      <c r="W14" s="534"/>
      <c r="X14" s="532" t="s">
        <v>481</v>
      </c>
      <c r="Y14" s="659"/>
      <c r="Z14" s="660"/>
      <c r="AA14" s="548"/>
      <c r="AB14" s="548"/>
      <c r="AC14" s="548"/>
      <c r="AD14" s="548"/>
      <c r="AE14" s="548"/>
      <c r="AF14" s="548"/>
    </row>
    <row r="15" spans="1:32" s="48" customFormat="1" ht="48" customHeight="1">
      <c r="A15" s="634"/>
      <c r="B15" s="608"/>
      <c r="C15" s="610"/>
      <c r="D15" s="569"/>
      <c r="E15" s="569"/>
      <c r="F15" s="569"/>
      <c r="G15" s="569"/>
      <c r="H15" s="535"/>
      <c r="I15" s="536"/>
      <c r="J15" s="536"/>
      <c r="K15" s="536"/>
      <c r="L15" s="536"/>
      <c r="M15" s="536"/>
      <c r="N15" s="536"/>
      <c r="O15" s="537"/>
      <c r="P15" s="535"/>
      <c r="Q15" s="537"/>
      <c r="R15" s="535"/>
      <c r="S15" s="536"/>
      <c r="T15" s="537"/>
      <c r="U15" s="535"/>
      <c r="V15" s="536"/>
      <c r="W15" s="537"/>
      <c r="X15" s="661"/>
      <c r="Y15" s="662"/>
      <c r="Z15" s="663"/>
      <c r="AA15" s="548"/>
      <c r="AB15" s="548"/>
      <c r="AC15" s="548"/>
      <c r="AD15" s="548"/>
      <c r="AE15" s="548"/>
      <c r="AF15" s="548"/>
    </row>
    <row r="16" spans="1:32" s="48" customFormat="1" ht="28.5" customHeight="1">
      <c r="A16" s="164">
        <v>1</v>
      </c>
      <c r="B16" s="622">
        <v>2</v>
      </c>
      <c r="C16" s="623"/>
      <c r="D16" s="569">
        <v>3</v>
      </c>
      <c r="E16" s="569"/>
      <c r="F16" s="569"/>
      <c r="G16" s="569"/>
      <c r="H16" s="575">
        <v>4</v>
      </c>
      <c r="I16" s="584"/>
      <c r="J16" s="584"/>
      <c r="K16" s="584"/>
      <c r="L16" s="584"/>
      <c r="M16" s="584"/>
      <c r="N16" s="584"/>
      <c r="O16" s="576"/>
      <c r="P16" s="575">
        <v>5</v>
      </c>
      <c r="Q16" s="576"/>
      <c r="R16" s="575">
        <v>6</v>
      </c>
      <c r="S16" s="584"/>
      <c r="T16" s="576"/>
      <c r="U16" s="575">
        <v>7</v>
      </c>
      <c r="V16" s="584"/>
      <c r="W16" s="576"/>
      <c r="X16" s="575">
        <v>8</v>
      </c>
      <c r="Y16" s="584"/>
      <c r="Z16" s="576"/>
      <c r="AA16" s="575">
        <v>9</v>
      </c>
      <c r="AB16" s="584"/>
      <c r="AC16" s="576"/>
      <c r="AD16" s="575">
        <v>10</v>
      </c>
      <c r="AE16" s="584"/>
      <c r="AF16" s="576"/>
    </row>
    <row r="17" spans="1:32" s="48" customFormat="1" ht="30.75" customHeight="1">
      <c r="A17" s="165">
        <v>1</v>
      </c>
      <c r="B17" s="678">
        <v>42923</v>
      </c>
      <c r="C17" s="679"/>
      <c r="D17" s="579" t="s">
        <v>631</v>
      </c>
      <c r="E17" s="579"/>
      <c r="F17" s="579"/>
      <c r="G17" s="579"/>
      <c r="H17" s="638" t="s">
        <v>633</v>
      </c>
      <c r="I17" s="639"/>
      <c r="J17" s="639"/>
      <c r="K17" s="639"/>
      <c r="L17" s="639"/>
      <c r="M17" s="639"/>
      <c r="N17" s="639"/>
      <c r="O17" s="640"/>
      <c r="P17" s="676" t="s">
        <v>634</v>
      </c>
      <c r="Q17" s="677"/>
      <c r="R17" s="529">
        <v>41</v>
      </c>
      <c r="S17" s="530"/>
      <c r="T17" s="531"/>
      <c r="U17" s="529">
        <v>36</v>
      </c>
      <c r="V17" s="530"/>
      <c r="W17" s="531"/>
      <c r="X17" s="529">
        <v>6</v>
      </c>
      <c r="Y17" s="530"/>
      <c r="Z17" s="531"/>
      <c r="AA17" s="529">
        <f>X17-U17</f>
        <v>-30</v>
      </c>
      <c r="AB17" s="530"/>
      <c r="AC17" s="531"/>
      <c r="AD17" s="664">
        <f>(X17/U17)*100</f>
        <v>16.666666666666664</v>
      </c>
      <c r="AE17" s="665"/>
      <c r="AF17" s="666"/>
    </row>
    <row r="18" spans="1:32" s="48" customFormat="1" ht="30.75" customHeight="1">
      <c r="A18" s="165">
        <v>2</v>
      </c>
      <c r="B18" s="678">
        <v>43524</v>
      </c>
      <c r="C18" s="679"/>
      <c r="D18" s="579" t="s">
        <v>632</v>
      </c>
      <c r="E18" s="579"/>
      <c r="F18" s="579"/>
      <c r="G18" s="579"/>
      <c r="H18" s="638" t="s">
        <v>633</v>
      </c>
      <c r="I18" s="639"/>
      <c r="J18" s="639"/>
      <c r="K18" s="639"/>
      <c r="L18" s="639"/>
      <c r="M18" s="639"/>
      <c r="N18" s="639"/>
      <c r="O18" s="640"/>
      <c r="P18" s="676" t="s">
        <v>635</v>
      </c>
      <c r="Q18" s="677"/>
      <c r="R18" s="529"/>
      <c r="S18" s="530"/>
      <c r="T18" s="531"/>
      <c r="U18" s="529"/>
      <c r="V18" s="530"/>
      <c r="W18" s="531"/>
      <c r="X18" s="529">
        <v>50</v>
      </c>
      <c r="Y18" s="530"/>
      <c r="Z18" s="531"/>
      <c r="AA18" s="529">
        <f>X18-U18</f>
        <v>50</v>
      </c>
      <c r="AB18" s="530"/>
      <c r="AC18" s="531"/>
      <c r="AD18" s="667" t="e">
        <f>(X18/U18)*100</f>
        <v>#DIV/0!</v>
      </c>
      <c r="AE18" s="668"/>
      <c r="AF18" s="669"/>
    </row>
    <row r="19" spans="1:32" s="48" customFormat="1" ht="38.25" customHeight="1">
      <c r="A19" s="641" t="s">
        <v>50</v>
      </c>
      <c r="B19" s="642"/>
      <c r="C19" s="642"/>
      <c r="D19" s="642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42"/>
      <c r="Q19" s="643"/>
      <c r="R19" s="562">
        <f>SUM(R17:R18)</f>
        <v>41</v>
      </c>
      <c r="S19" s="563"/>
      <c r="T19" s="564"/>
      <c r="U19" s="562">
        <f>SUM(U17:U18)</f>
        <v>36</v>
      </c>
      <c r="V19" s="563"/>
      <c r="W19" s="564"/>
      <c r="X19" s="562">
        <f>SUM(X17:X18)</f>
        <v>56</v>
      </c>
      <c r="Y19" s="563"/>
      <c r="Z19" s="564"/>
      <c r="AA19" s="562">
        <f>X19-U19</f>
        <v>20</v>
      </c>
      <c r="AB19" s="563"/>
      <c r="AC19" s="564"/>
      <c r="AD19" s="611">
        <f>(X19/U19)*100</f>
        <v>155.55555555555557</v>
      </c>
      <c r="AE19" s="612"/>
      <c r="AF19" s="613"/>
    </row>
    <row r="20" spans="1:32" s="48" customFormat="1" ht="2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2"/>
      <c r="R20" s="166"/>
      <c r="S20" s="166"/>
      <c r="T20" s="166"/>
      <c r="U20" s="166"/>
      <c r="V20" s="166"/>
      <c r="W20" s="142"/>
      <c r="X20" s="142"/>
      <c r="Y20" s="142"/>
      <c r="Z20" s="142"/>
      <c r="AA20" s="142"/>
      <c r="AB20" s="142"/>
      <c r="AC20" s="142"/>
      <c r="AD20" s="142"/>
      <c r="AE20" s="142"/>
      <c r="AF20" s="166"/>
    </row>
    <row r="21" spans="1:32" s="48" customFormat="1" ht="16.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2"/>
      <c r="R21" s="166"/>
      <c r="S21" s="166"/>
      <c r="T21" s="166"/>
      <c r="U21" s="166"/>
      <c r="V21" s="166"/>
      <c r="W21" s="142"/>
      <c r="X21" s="142"/>
      <c r="Y21" s="142"/>
      <c r="Z21" s="142"/>
      <c r="AA21" s="142"/>
      <c r="AB21" s="142"/>
      <c r="AC21" s="142"/>
      <c r="AD21" s="142"/>
      <c r="AE21" s="142"/>
      <c r="AF21" s="166"/>
    </row>
    <row r="22" spans="1:32" s="85" customFormat="1" ht="18.75" customHeight="1">
      <c r="A22" s="161"/>
      <c r="B22" s="161"/>
      <c r="C22" s="161" t="s">
        <v>483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</row>
    <row r="23" spans="1:32" s="48" customFormat="1" ht="20.25">
      <c r="A23" s="167"/>
      <c r="B23" s="167"/>
      <c r="C23" s="167"/>
      <c r="D23" s="167"/>
      <c r="E23" s="167"/>
      <c r="F23" s="167"/>
      <c r="G23" s="167"/>
      <c r="H23" s="167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7"/>
      <c r="X23" s="142"/>
      <c r="Y23" s="142"/>
      <c r="Z23" s="614"/>
      <c r="AA23" s="614"/>
      <c r="AB23" s="614"/>
      <c r="AC23" s="142"/>
      <c r="AD23" s="614" t="s">
        <v>331</v>
      </c>
      <c r="AE23" s="614"/>
      <c r="AF23" s="614"/>
    </row>
    <row r="24" spans="1:32" s="48" customFormat="1" ht="38.25" customHeight="1">
      <c r="A24" s="628" t="s">
        <v>47</v>
      </c>
      <c r="B24" s="602" t="s">
        <v>147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4"/>
      <c r="M24" s="615" t="s">
        <v>49</v>
      </c>
      <c r="N24" s="616"/>
      <c r="O24" s="616"/>
      <c r="P24" s="617"/>
      <c r="Q24" s="615" t="s">
        <v>72</v>
      </c>
      <c r="R24" s="616"/>
      <c r="S24" s="616"/>
      <c r="T24" s="617"/>
      <c r="U24" s="615" t="s">
        <v>174</v>
      </c>
      <c r="V24" s="616"/>
      <c r="W24" s="616"/>
      <c r="X24" s="617"/>
      <c r="Y24" s="615" t="s">
        <v>93</v>
      </c>
      <c r="Z24" s="616"/>
      <c r="AA24" s="616"/>
      <c r="AB24" s="617"/>
      <c r="AC24" s="615" t="s">
        <v>50</v>
      </c>
      <c r="AD24" s="616"/>
      <c r="AE24" s="616"/>
      <c r="AF24" s="617"/>
    </row>
    <row r="25" spans="1:32" s="48" customFormat="1" ht="34.5" customHeight="1">
      <c r="A25" s="629"/>
      <c r="B25" s="605"/>
      <c r="C25" s="606"/>
      <c r="D25" s="606"/>
      <c r="E25" s="606"/>
      <c r="F25" s="606"/>
      <c r="G25" s="606"/>
      <c r="H25" s="606"/>
      <c r="I25" s="606"/>
      <c r="J25" s="606"/>
      <c r="K25" s="606"/>
      <c r="L25" s="607"/>
      <c r="M25" s="600" t="s">
        <v>145</v>
      </c>
      <c r="N25" s="600" t="s">
        <v>146</v>
      </c>
      <c r="O25" s="600" t="s">
        <v>157</v>
      </c>
      <c r="P25" s="600" t="s">
        <v>158</v>
      </c>
      <c r="Q25" s="600" t="s">
        <v>145</v>
      </c>
      <c r="R25" s="600" t="s">
        <v>146</v>
      </c>
      <c r="S25" s="600" t="s">
        <v>157</v>
      </c>
      <c r="T25" s="600" t="s">
        <v>158</v>
      </c>
      <c r="U25" s="600" t="s">
        <v>145</v>
      </c>
      <c r="V25" s="600" t="s">
        <v>146</v>
      </c>
      <c r="W25" s="600" t="s">
        <v>157</v>
      </c>
      <c r="X25" s="600" t="s">
        <v>158</v>
      </c>
      <c r="Y25" s="600" t="s">
        <v>145</v>
      </c>
      <c r="Z25" s="600" t="s">
        <v>146</v>
      </c>
      <c r="AA25" s="600" t="s">
        <v>157</v>
      </c>
      <c r="AB25" s="600" t="s">
        <v>158</v>
      </c>
      <c r="AC25" s="600" t="s">
        <v>145</v>
      </c>
      <c r="AD25" s="600" t="s">
        <v>146</v>
      </c>
      <c r="AE25" s="600" t="s">
        <v>157</v>
      </c>
      <c r="AF25" s="600" t="s">
        <v>158</v>
      </c>
    </row>
    <row r="26" spans="1:32" s="48" customFormat="1" ht="24.95" customHeight="1">
      <c r="A26" s="630"/>
      <c r="B26" s="608"/>
      <c r="C26" s="609"/>
      <c r="D26" s="609"/>
      <c r="E26" s="609"/>
      <c r="F26" s="609"/>
      <c r="G26" s="609"/>
      <c r="H26" s="609"/>
      <c r="I26" s="609"/>
      <c r="J26" s="609"/>
      <c r="K26" s="609"/>
      <c r="L26" s="610"/>
      <c r="M26" s="601"/>
      <c r="N26" s="601"/>
      <c r="O26" s="601"/>
      <c r="P26" s="601"/>
      <c r="Q26" s="601"/>
      <c r="R26" s="601"/>
      <c r="S26" s="601"/>
      <c r="T26" s="601"/>
      <c r="U26" s="601"/>
      <c r="V26" s="601"/>
      <c r="W26" s="601"/>
      <c r="X26" s="601"/>
      <c r="Y26" s="601"/>
      <c r="Z26" s="601"/>
      <c r="AA26" s="601"/>
      <c r="AB26" s="601"/>
      <c r="AC26" s="601"/>
      <c r="AD26" s="601"/>
      <c r="AE26" s="601"/>
      <c r="AF26" s="601"/>
    </row>
    <row r="27" spans="1:32" s="48" customFormat="1" ht="33.75" customHeight="1">
      <c r="A27" s="165">
        <v>1</v>
      </c>
      <c r="B27" s="647">
        <v>2</v>
      </c>
      <c r="C27" s="647"/>
      <c r="D27" s="647"/>
      <c r="E27" s="647"/>
      <c r="F27" s="647"/>
      <c r="G27" s="647"/>
      <c r="H27" s="647"/>
      <c r="I27" s="647"/>
      <c r="J27" s="647"/>
      <c r="K27" s="647"/>
      <c r="L27" s="647"/>
      <c r="M27" s="169">
        <v>3</v>
      </c>
      <c r="N27" s="169">
        <v>4</v>
      </c>
      <c r="O27" s="169">
        <v>5</v>
      </c>
      <c r="P27" s="169">
        <v>6</v>
      </c>
      <c r="Q27" s="169">
        <v>7</v>
      </c>
      <c r="R27" s="169">
        <v>8</v>
      </c>
      <c r="S27" s="169">
        <v>9</v>
      </c>
      <c r="T27" s="169">
        <v>10</v>
      </c>
      <c r="U27" s="169">
        <v>11</v>
      </c>
      <c r="V27" s="169">
        <v>12</v>
      </c>
      <c r="W27" s="169">
        <v>13</v>
      </c>
      <c r="X27" s="169">
        <v>14</v>
      </c>
      <c r="Y27" s="169">
        <v>15</v>
      </c>
      <c r="Z27" s="169">
        <v>16</v>
      </c>
      <c r="AA27" s="169">
        <v>17</v>
      </c>
      <c r="AB27" s="169">
        <v>18</v>
      </c>
      <c r="AC27" s="169">
        <v>19</v>
      </c>
      <c r="AD27" s="169">
        <v>20</v>
      </c>
      <c r="AE27" s="169">
        <v>21</v>
      </c>
      <c r="AF27" s="169">
        <v>22</v>
      </c>
    </row>
    <row r="28" spans="1:32" s="48" customFormat="1" ht="33.75" customHeight="1">
      <c r="A28" s="349">
        <v>1</v>
      </c>
      <c r="B28" s="680" t="s">
        <v>2</v>
      </c>
      <c r="C28" s="681"/>
      <c r="D28" s="681"/>
      <c r="E28" s="681"/>
      <c r="F28" s="681"/>
      <c r="G28" s="681"/>
      <c r="H28" s="681"/>
      <c r="I28" s="681"/>
      <c r="J28" s="681"/>
      <c r="K28" s="681"/>
      <c r="L28" s="682"/>
      <c r="M28" s="451">
        <v>0</v>
      </c>
      <c r="N28" s="308">
        <f>SUM(N29:N52)</f>
        <v>1809</v>
      </c>
      <c r="O28" s="197">
        <f t="shared" ref="O28" si="0">N28-M28</f>
        <v>1809</v>
      </c>
      <c r="P28" s="427"/>
      <c r="Q28" s="427"/>
      <c r="R28" s="427"/>
      <c r="S28" s="427"/>
      <c r="T28" s="427"/>
      <c r="U28" s="308">
        <f>SUM(U29:U32)</f>
        <v>399</v>
      </c>
      <c r="V28" s="308">
        <f>SUM(V29:V52)</f>
        <v>1144</v>
      </c>
      <c r="W28" s="197">
        <f t="shared" ref="W28" si="1">V28-U28</f>
        <v>745</v>
      </c>
      <c r="X28" s="317">
        <f t="shared" ref="X28" si="2">V28/U28*100</f>
        <v>286.71679197994985</v>
      </c>
      <c r="Y28" s="427"/>
      <c r="Z28" s="427"/>
      <c r="AA28" s="427"/>
      <c r="AB28" s="427"/>
      <c r="AC28" s="308">
        <f>M28+Q28+U28+Y28</f>
        <v>399</v>
      </c>
      <c r="AD28" s="308">
        <f>N28+R28+V28+Z28</f>
        <v>2953</v>
      </c>
      <c r="AE28" s="317">
        <f t="shared" ref="AE28" si="3">AD28-AC28</f>
        <v>2554</v>
      </c>
      <c r="AF28" s="317">
        <f t="shared" ref="AF28" si="4">AD28/AC28*100</f>
        <v>740.10025062656644</v>
      </c>
    </row>
    <row r="29" spans="1:32" s="48" customFormat="1" ht="27.75" customHeight="1">
      <c r="A29" s="346">
        <v>1</v>
      </c>
      <c r="B29" s="683" t="s">
        <v>578</v>
      </c>
      <c r="C29" s="684"/>
      <c r="D29" s="684"/>
      <c r="E29" s="684"/>
      <c r="F29" s="684"/>
      <c r="G29" s="684"/>
      <c r="H29" s="684"/>
      <c r="I29" s="684"/>
      <c r="J29" s="684"/>
      <c r="K29" s="684"/>
      <c r="L29" s="685"/>
      <c r="M29" s="193">
        <v>0</v>
      </c>
      <c r="N29" s="193">
        <v>0</v>
      </c>
      <c r="O29" s="193">
        <v>0</v>
      </c>
      <c r="P29" s="347"/>
      <c r="Q29" s="347"/>
      <c r="R29" s="347"/>
      <c r="S29" s="347"/>
      <c r="T29" s="347"/>
      <c r="U29" s="343">
        <v>324</v>
      </c>
      <c r="V29" s="343">
        <v>317</v>
      </c>
      <c r="W29" s="198">
        <f t="shared" ref="W29:W55" si="5">V29-U29</f>
        <v>-7</v>
      </c>
      <c r="X29" s="314">
        <f t="shared" ref="X29:X34" si="6">V29/U29*100</f>
        <v>97.839506172839506</v>
      </c>
      <c r="Y29" s="347"/>
      <c r="Z29" s="347"/>
      <c r="AA29" s="347"/>
      <c r="AB29" s="347"/>
      <c r="AC29" s="316">
        <f>M29+Q29+U29+Y29</f>
        <v>324</v>
      </c>
      <c r="AD29" s="316">
        <f>N29+R29+V29+Z29</f>
        <v>317</v>
      </c>
      <c r="AE29" s="314">
        <f t="shared" ref="AE29:AE55" si="7">AD29-AC29</f>
        <v>-7</v>
      </c>
      <c r="AF29" s="314">
        <f t="shared" ref="AF29:AF32" si="8">AD29/AC29*100</f>
        <v>97.839506172839506</v>
      </c>
    </row>
    <row r="30" spans="1:32" s="48" customFormat="1" ht="24.75" customHeight="1">
      <c r="A30" s="346">
        <v>2</v>
      </c>
      <c r="B30" s="683" t="s">
        <v>579</v>
      </c>
      <c r="C30" s="684"/>
      <c r="D30" s="684"/>
      <c r="E30" s="684"/>
      <c r="F30" s="684"/>
      <c r="G30" s="684"/>
      <c r="H30" s="684"/>
      <c r="I30" s="684"/>
      <c r="J30" s="684"/>
      <c r="K30" s="684"/>
      <c r="L30" s="685"/>
      <c r="M30" s="193">
        <v>0</v>
      </c>
      <c r="N30" s="193">
        <v>0</v>
      </c>
      <c r="O30" s="193">
        <v>0</v>
      </c>
      <c r="P30" s="347"/>
      <c r="Q30" s="347"/>
      <c r="R30" s="347"/>
      <c r="S30" s="347"/>
      <c r="T30" s="347"/>
      <c r="U30" s="343">
        <v>50</v>
      </c>
      <c r="V30" s="343">
        <v>48</v>
      </c>
      <c r="W30" s="198">
        <f t="shared" si="5"/>
        <v>-2</v>
      </c>
      <c r="X30" s="314">
        <f t="shared" si="6"/>
        <v>96</v>
      </c>
      <c r="Y30" s="347"/>
      <c r="Z30" s="347"/>
      <c r="AA30" s="347"/>
      <c r="AB30" s="347"/>
      <c r="AC30" s="316">
        <f t="shared" ref="AC30:AC66" si="9">M30+Q30+U30+Y30</f>
        <v>50</v>
      </c>
      <c r="AD30" s="316">
        <f t="shared" ref="AD30:AD66" si="10">N30+R30+V30+Z30</f>
        <v>48</v>
      </c>
      <c r="AE30" s="314">
        <f t="shared" si="7"/>
        <v>-2</v>
      </c>
      <c r="AF30" s="314">
        <f t="shared" si="8"/>
        <v>96</v>
      </c>
    </row>
    <row r="31" spans="1:32" s="48" customFormat="1" ht="26.25" customHeight="1">
      <c r="A31" s="346">
        <v>3</v>
      </c>
      <c r="B31" s="683" t="s">
        <v>580</v>
      </c>
      <c r="C31" s="684"/>
      <c r="D31" s="684"/>
      <c r="E31" s="684"/>
      <c r="F31" s="684"/>
      <c r="G31" s="684"/>
      <c r="H31" s="684"/>
      <c r="I31" s="684"/>
      <c r="J31" s="684"/>
      <c r="K31" s="684"/>
      <c r="L31" s="685"/>
      <c r="M31" s="193">
        <v>0</v>
      </c>
      <c r="N31" s="193">
        <v>0</v>
      </c>
      <c r="O31" s="193">
        <v>0</v>
      </c>
      <c r="P31" s="347"/>
      <c r="Q31" s="347"/>
      <c r="R31" s="347"/>
      <c r="S31" s="347"/>
      <c r="T31" s="347"/>
      <c r="U31" s="343">
        <v>10</v>
      </c>
      <c r="V31" s="343">
        <v>10</v>
      </c>
      <c r="W31" s="198">
        <f t="shared" si="5"/>
        <v>0</v>
      </c>
      <c r="X31" s="314">
        <f t="shared" si="6"/>
        <v>100</v>
      </c>
      <c r="Y31" s="347"/>
      <c r="Z31" s="347"/>
      <c r="AA31" s="347"/>
      <c r="AB31" s="347"/>
      <c r="AC31" s="316">
        <f t="shared" si="9"/>
        <v>10</v>
      </c>
      <c r="AD31" s="316">
        <f t="shared" si="10"/>
        <v>10</v>
      </c>
      <c r="AE31" s="314">
        <f t="shared" si="7"/>
        <v>0</v>
      </c>
      <c r="AF31" s="314">
        <f t="shared" si="8"/>
        <v>100</v>
      </c>
    </row>
    <row r="32" spans="1:32" s="48" customFormat="1" ht="24" customHeight="1">
      <c r="A32" s="346">
        <v>4</v>
      </c>
      <c r="B32" s="683" t="s">
        <v>581</v>
      </c>
      <c r="C32" s="684"/>
      <c r="D32" s="684"/>
      <c r="E32" s="684"/>
      <c r="F32" s="684"/>
      <c r="G32" s="684"/>
      <c r="H32" s="684"/>
      <c r="I32" s="684"/>
      <c r="J32" s="684"/>
      <c r="K32" s="684"/>
      <c r="L32" s="685"/>
      <c r="M32" s="193">
        <v>0</v>
      </c>
      <c r="N32" s="193">
        <v>0</v>
      </c>
      <c r="O32" s="193">
        <v>0</v>
      </c>
      <c r="P32" s="347"/>
      <c r="Q32" s="347"/>
      <c r="R32" s="347"/>
      <c r="S32" s="347"/>
      <c r="T32" s="347"/>
      <c r="U32" s="343">
        <v>15</v>
      </c>
      <c r="V32" s="343">
        <v>15</v>
      </c>
      <c r="W32" s="198">
        <f t="shared" si="5"/>
        <v>0</v>
      </c>
      <c r="X32" s="314">
        <f t="shared" si="6"/>
        <v>100</v>
      </c>
      <c r="Y32" s="347"/>
      <c r="Z32" s="347"/>
      <c r="AA32" s="347"/>
      <c r="AB32" s="347"/>
      <c r="AC32" s="316">
        <f t="shared" si="9"/>
        <v>15</v>
      </c>
      <c r="AD32" s="316">
        <f t="shared" si="10"/>
        <v>15</v>
      </c>
      <c r="AE32" s="314">
        <f t="shared" si="7"/>
        <v>0</v>
      </c>
      <c r="AF32" s="314">
        <f t="shared" si="8"/>
        <v>100</v>
      </c>
    </row>
    <row r="33" spans="1:32" s="48" customFormat="1" ht="24" customHeight="1">
      <c r="A33" s="346">
        <v>5</v>
      </c>
      <c r="B33" s="683" t="s">
        <v>651</v>
      </c>
      <c r="C33" s="684"/>
      <c r="D33" s="684"/>
      <c r="E33" s="684"/>
      <c r="F33" s="684"/>
      <c r="G33" s="684"/>
      <c r="H33" s="684"/>
      <c r="I33" s="684"/>
      <c r="J33" s="684"/>
      <c r="K33" s="684"/>
      <c r="L33" s="685"/>
      <c r="M33" s="193">
        <v>0</v>
      </c>
      <c r="N33" s="193">
        <v>0</v>
      </c>
      <c r="O33" s="193">
        <v>0</v>
      </c>
      <c r="P33" s="347"/>
      <c r="Q33" s="347"/>
      <c r="R33" s="347"/>
      <c r="S33" s="347"/>
      <c r="T33" s="347"/>
      <c r="U33" s="193">
        <v>0</v>
      </c>
      <c r="V33" s="316">
        <v>98</v>
      </c>
      <c r="W33" s="198">
        <f t="shared" si="5"/>
        <v>98</v>
      </c>
      <c r="X33" s="350" t="e">
        <f t="shared" si="6"/>
        <v>#DIV/0!</v>
      </c>
      <c r="Y33" s="347"/>
      <c r="Z33" s="347"/>
      <c r="AA33" s="347"/>
      <c r="AB33" s="347"/>
      <c r="AC33" s="193">
        <f t="shared" si="9"/>
        <v>0</v>
      </c>
      <c r="AD33" s="316">
        <f t="shared" si="10"/>
        <v>98</v>
      </c>
      <c r="AE33" s="314">
        <f t="shared" si="7"/>
        <v>98</v>
      </c>
      <c r="AF33" s="314"/>
    </row>
    <row r="34" spans="1:32" s="48" customFormat="1" ht="26.25" customHeight="1">
      <c r="A34" s="346">
        <v>6</v>
      </c>
      <c r="B34" s="618" t="s">
        <v>582</v>
      </c>
      <c r="C34" s="618" t="s">
        <v>582</v>
      </c>
      <c r="D34" s="618" t="s">
        <v>582</v>
      </c>
      <c r="E34" s="618" t="s">
        <v>582</v>
      </c>
      <c r="F34" s="618" t="s">
        <v>582</v>
      </c>
      <c r="G34" s="618" t="s">
        <v>582</v>
      </c>
      <c r="H34" s="618" t="s">
        <v>582</v>
      </c>
      <c r="I34" s="618" t="s">
        <v>582</v>
      </c>
      <c r="J34" s="618" t="s">
        <v>582</v>
      </c>
      <c r="K34" s="618" t="s">
        <v>582</v>
      </c>
      <c r="L34" s="618" t="s">
        <v>582</v>
      </c>
      <c r="M34" s="193">
        <v>0</v>
      </c>
      <c r="N34" s="193">
        <v>0</v>
      </c>
      <c r="O34" s="193">
        <v>0</v>
      </c>
      <c r="P34" s="347"/>
      <c r="Q34" s="347"/>
      <c r="R34" s="347"/>
      <c r="S34" s="347"/>
      <c r="T34" s="347"/>
      <c r="U34" s="193">
        <v>0</v>
      </c>
      <c r="V34" s="343">
        <v>200</v>
      </c>
      <c r="W34" s="198">
        <f t="shared" si="5"/>
        <v>200</v>
      </c>
      <c r="X34" s="351" t="e">
        <f t="shared" si="6"/>
        <v>#DIV/0!</v>
      </c>
      <c r="Y34" s="347"/>
      <c r="Z34" s="347"/>
      <c r="AA34" s="347"/>
      <c r="AB34" s="347"/>
      <c r="AC34" s="193">
        <f t="shared" si="9"/>
        <v>0</v>
      </c>
      <c r="AD34" s="316">
        <f t="shared" si="10"/>
        <v>200</v>
      </c>
      <c r="AE34" s="314">
        <f t="shared" si="7"/>
        <v>200</v>
      </c>
      <c r="AF34" s="347"/>
    </row>
    <row r="35" spans="1:32" s="48" customFormat="1" ht="24.75" customHeight="1">
      <c r="A35" s="346">
        <v>7</v>
      </c>
      <c r="B35" s="618" t="s">
        <v>583</v>
      </c>
      <c r="C35" s="618" t="s">
        <v>583</v>
      </c>
      <c r="D35" s="618" t="s">
        <v>583</v>
      </c>
      <c r="E35" s="618" t="s">
        <v>583</v>
      </c>
      <c r="F35" s="618" t="s">
        <v>583</v>
      </c>
      <c r="G35" s="618" t="s">
        <v>583</v>
      </c>
      <c r="H35" s="618" t="s">
        <v>583</v>
      </c>
      <c r="I35" s="618" t="s">
        <v>583</v>
      </c>
      <c r="J35" s="618" t="s">
        <v>583</v>
      </c>
      <c r="K35" s="618" t="s">
        <v>583</v>
      </c>
      <c r="L35" s="618" t="s">
        <v>583</v>
      </c>
      <c r="M35" s="193">
        <v>0</v>
      </c>
      <c r="N35" s="193">
        <v>0</v>
      </c>
      <c r="O35" s="193">
        <v>0</v>
      </c>
      <c r="P35" s="347"/>
      <c r="Q35" s="347"/>
      <c r="R35" s="347"/>
      <c r="S35" s="347"/>
      <c r="T35" s="347"/>
      <c r="U35" s="193">
        <v>0</v>
      </c>
      <c r="V35" s="343">
        <v>55</v>
      </c>
      <c r="W35" s="198">
        <f t="shared" si="5"/>
        <v>55</v>
      </c>
      <c r="X35" s="347"/>
      <c r="Y35" s="347"/>
      <c r="Z35" s="347"/>
      <c r="AA35" s="347"/>
      <c r="AB35" s="347"/>
      <c r="AC35" s="193">
        <f t="shared" si="9"/>
        <v>0</v>
      </c>
      <c r="AD35" s="316">
        <f t="shared" si="10"/>
        <v>55</v>
      </c>
      <c r="AE35" s="314">
        <f t="shared" si="7"/>
        <v>55</v>
      </c>
      <c r="AF35" s="347"/>
    </row>
    <row r="36" spans="1:32" s="48" customFormat="1" ht="24.75" customHeight="1">
      <c r="A36" s="346">
        <v>8</v>
      </c>
      <c r="B36" s="618" t="s">
        <v>648</v>
      </c>
      <c r="C36" s="618" t="s">
        <v>648</v>
      </c>
      <c r="D36" s="618" t="s">
        <v>648</v>
      </c>
      <c r="E36" s="618" t="s">
        <v>648</v>
      </c>
      <c r="F36" s="618" t="s">
        <v>648</v>
      </c>
      <c r="G36" s="618" t="s">
        <v>648</v>
      </c>
      <c r="H36" s="618" t="s">
        <v>648</v>
      </c>
      <c r="I36" s="618" t="s">
        <v>648</v>
      </c>
      <c r="J36" s="618" t="s">
        <v>648</v>
      </c>
      <c r="K36" s="618" t="s">
        <v>648</v>
      </c>
      <c r="L36" s="618" t="s">
        <v>648</v>
      </c>
      <c r="M36" s="193">
        <v>0</v>
      </c>
      <c r="N36" s="193">
        <v>0</v>
      </c>
      <c r="O36" s="193">
        <v>0</v>
      </c>
      <c r="P36" s="347"/>
      <c r="Q36" s="347"/>
      <c r="R36" s="347"/>
      <c r="S36" s="347"/>
      <c r="T36" s="347"/>
      <c r="U36" s="193">
        <v>0</v>
      </c>
      <c r="V36" s="343">
        <v>10</v>
      </c>
      <c r="W36" s="198">
        <f t="shared" si="5"/>
        <v>10</v>
      </c>
      <c r="X36" s="347"/>
      <c r="Y36" s="347"/>
      <c r="Z36" s="347"/>
      <c r="AA36" s="347"/>
      <c r="AB36" s="347"/>
      <c r="AC36" s="193">
        <f t="shared" si="9"/>
        <v>0</v>
      </c>
      <c r="AD36" s="316">
        <f t="shared" si="10"/>
        <v>10</v>
      </c>
      <c r="AE36" s="314">
        <f t="shared" si="7"/>
        <v>10</v>
      </c>
      <c r="AF36" s="347"/>
    </row>
    <row r="37" spans="1:32" s="48" customFormat="1" ht="27.75" customHeight="1">
      <c r="A37" s="346">
        <v>9</v>
      </c>
      <c r="B37" s="618" t="s">
        <v>584</v>
      </c>
      <c r="C37" s="618" t="s">
        <v>584</v>
      </c>
      <c r="D37" s="618" t="s">
        <v>584</v>
      </c>
      <c r="E37" s="618" t="s">
        <v>584</v>
      </c>
      <c r="F37" s="618" t="s">
        <v>584</v>
      </c>
      <c r="G37" s="618" t="s">
        <v>584</v>
      </c>
      <c r="H37" s="618" t="s">
        <v>584</v>
      </c>
      <c r="I37" s="618" t="s">
        <v>584</v>
      </c>
      <c r="J37" s="618" t="s">
        <v>584</v>
      </c>
      <c r="K37" s="618" t="s">
        <v>584</v>
      </c>
      <c r="L37" s="618" t="s">
        <v>584</v>
      </c>
      <c r="M37" s="193">
        <v>0</v>
      </c>
      <c r="N37" s="193">
        <v>0</v>
      </c>
      <c r="O37" s="193">
        <v>0</v>
      </c>
      <c r="P37" s="347"/>
      <c r="Q37" s="347"/>
      <c r="R37" s="347"/>
      <c r="S37" s="347"/>
      <c r="T37" s="347"/>
      <c r="U37" s="193">
        <v>0</v>
      </c>
      <c r="V37" s="343">
        <v>11</v>
      </c>
      <c r="W37" s="198">
        <f t="shared" si="5"/>
        <v>11</v>
      </c>
      <c r="X37" s="347"/>
      <c r="Y37" s="347"/>
      <c r="Z37" s="347"/>
      <c r="AA37" s="347"/>
      <c r="AB37" s="347"/>
      <c r="AC37" s="193">
        <f t="shared" si="9"/>
        <v>0</v>
      </c>
      <c r="AD37" s="316">
        <f t="shared" si="10"/>
        <v>11</v>
      </c>
      <c r="AE37" s="314">
        <f t="shared" si="7"/>
        <v>11</v>
      </c>
      <c r="AF37" s="347"/>
    </row>
    <row r="38" spans="1:32" s="48" customFormat="1" ht="24.75" customHeight="1">
      <c r="A38" s="346">
        <v>10</v>
      </c>
      <c r="B38" s="618" t="s">
        <v>585</v>
      </c>
      <c r="C38" s="618" t="s">
        <v>585</v>
      </c>
      <c r="D38" s="618" t="s">
        <v>585</v>
      </c>
      <c r="E38" s="618" t="s">
        <v>585</v>
      </c>
      <c r="F38" s="618" t="s">
        <v>585</v>
      </c>
      <c r="G38" s="618" t="s">
        <v>585</v>
      </c>
      <c r="H38" s="618" t="s">
        <v>585</v>
      </c>
      <c r="I38" s="618" t="s">
        <v>585</v>
      </c>
      <c r="J38" s="618" t="s">
        <v>585</v>
      </c>
      <c r="K38" s="618" t="s">
        <v>585</v>
      </c>
      <c r="L38" s="618" t="s">
        <v>585</v>
      </c>
      <c r="M38" s="193">
        <v>0</v>
      </c>
      <c r="N38" s="193">
        <v>0</v>
      </c>
      <c r="O38" s="193">
        <v>0</v>
      </c>
      <c r="P38" s="347"/>
      <c r="Q38" s="347"/>
      <c r="R38" s="347"/>
      <c r="S38" s="347"/>
      <c r="T38" s="347"/>
      <c r="U38" s="193">
        <v>0</v>
      </c>
      <c r="V38" s="343">
        <v>60</v>
      </c>
      <c r="W38" s="198">
        <f t="shared" si="5"/>
        <v>60</v>
      </c>
      <c r="X38" s="347"/>
      <c r="Y38" s="347"/>
      <c r="Z38" s="347"/>
      <c r="AA38" s="347"/>
      <c r="AB38" s="347"/>
      <c r="AC38" s="193">
        <f t="shared" si="9"/>
        <v>0</v>
      </c>
      <c r="AD38" s="316">
        <f t="shared" si="10"/>
        <v>60</v>
      </c>
      <c r="AE38" s="314">
        <f t="shared" si="7"/>
        <v>60</v>
      </c>
      <c r="AF38" s="347"/>
    </row>
    <row r="39" spans="1:32" s="48" customFormat="1" ht="21" customHeight="1">
      <c r="A39" s="346">
        <v>11</v>
      </c>
      <c r="B39" s="618" t="s">
        <v>586</v>
      </c>
      <c r="C39" s="618" t="s">
        <v>586</v>
      </c>
      <c r="D39" s="618" t="s">
        <v>586</v>
      </c>
      <c r="E39" s="618" t="s">
        <v>586</v>
      </c>
      <c r="F39" s="618" t="s">
        <v>586</v>
      </c>
      <c r="G39" s="618" t="s">
        <v>586</v>
      </c>
      <c r="H39" s="618" t="s">
        <v>586</v>
      </c>
      <c r="I39" s="618" t="s">
        <v>586</v>
      </c>
      <c r="J39" s="618" t="s">
        <v>586</v>
      </c>
      <c r="K39" s="618" t="s">
        <v>586</v>
      </c>
      <c r="L39" s="618" t="s">
        <v>586</v>
      </c>
      <c r="M39" s="193">
        <v>0</v>
      </c>
      <c r="N39" s="193">
        <v>0</v>
      </c>
      <c r="O39" s="193">
        <v>0</v>
      </c>
      <c r="P39" s="347"/>
      <c r="Q39" s="347"/>
      <c r="R39" s="347"/>
      <c r="S39" s="347"/>
      <c r="T39" s="347"/>
      <c r="U39" s="193">
        <v>0</v>
      </c>
      <c r="V39" s="343">
        <v>38</v>
      </c>
      <c r="W39" s="198">
        <f t="shared" si="5"/>
        <v>38</v>
      </c>
      <c r="X39" s="347"/>
      <c r="Y39" s="347"/>
      <c r="Z39" s="347"/>
      <c r="AA39" s="347"/>
      <c r="AB39" s="347"/>
      <c r="AC39" s="193">
        <f t="shared" si="9"/>
        <v>0</v>
      </c>
      <c r="AD39" s="316">
        <f t="shared" si="10"/>
        <v>38</v>
      </c>
      <c r="AE39" s="314">
        <f t="shared" si="7"/>
        <v>38</v>
      </c>
      <c r="AF39" s="347"/>
    </row>
    <row r="40" spans="1:32" s="48" customFormat="1" ht="24" customHeight="1">
      <c r="A40" s="346">
        <v>12</v>
      </c>
      <c r="B40" s="618" t="s">
        <v>587</v>
      </c>
      <c r="C40" s="618" t="s">
        <v>587</v>
      </c>
      <c r="D40" s="618" t="s">
        <v>587</v>
      </c>
      <c r="E40" s="618" t="s">
        <v>587</v>
      </c>
      <c r="F40" s="618" t="s">
        <v>587</v>
      </c>
      <c r="G40" s="618" t="s">
        <v>587</v>
      </c>
      <c r="H40" s="618" t="s">
        <v>587</v>
      </c>
      <c r="I40" s="618" t="s">
        <v>587</v>
      </c>
      <c r="J40" s="618" t="s">
        <v>587</v>
      </c>
      <c r="K40" s="618" t="s">
        <v>587</v>
      </c>
      <c r="L40" s="618" t="s">
        <v>587</v>
      </c>
      <c r="M40" s="193">
        <v>0</v>
      </c>
      <c r="N40" s="193">
        <v>0</v>
      </c>
      <c r="O40" s="193">
        <v>0</v>
      </c>
      <c r="P40" s="347"/>
      <c r="Q40" s="347"/>
      <c r="R40" s="347"/>
      <c r="S40" s="347"/>
      <c r="T40" s="347"/>
      <c r="U40" s="193">
        <v>0</v>
      </c>
      <c r="V40" s="343">
        <v>100</v>
      </c>
      <c r="W40" s="198">
        <f t="shared" si="5"/>
        <v>100</v>
      </c>
      <c r="X40" s="347"/>
      <c r="Y40" s="347"/>
      <c r="Z40" s="347"/>
      <c r="AA40" s="347"/>
      <c r="AB40" s="347"/>
      <c r="AC40" s="193">
        <f t="shared" si="9"/>
        <v>0</v>
      </c>
      <c r="AD40" s="316">
        <f t="shared" si="10"/>
        <v>100</v>
      </c>
      <c r="AE40" s="314">
        <f t="shared" si="7"/>
        <v>100</v>
      </c>
      <c r="AF40" s="347"/>
    </row>
    <row r="41" spans="1:32" s="48" customFormat="1" ht="24" customHeight="1">
      <c r="A41" s="346">
        <v>13</v>
      </c>
      <c r="B41" s="618" t="s">
        <v>588</v>
      </c>
      <c r="C41" s="618" t="s">
        <v>588</v>
      </c>
      <c r="D41" s="618" t="s">
        <v>588</v>
      </c>
      <c r="E41" s="618" t="s">
        <v>588</v>
      </c>
      <c r="F41" s="618" t="s">
        <v>588</v>
      </c>
      <c r="G41" s="618" t="s">
        <v>588</v>
      </c>
      <c r="H41" s="618" t="s">
        <v>588</v>
      </c>
      <c r="I41" s="618" t="s">
        <v>588</v>
      </c>
      <c r="J41" s="618" t="s">
        <v>588</v>
      </c>
      <c r="K41" s="618" t="s">
        <v>588</v>
      </c>
      <c r="L41" s="618" t="s">
        <v>588</v>
      </c>
      <c r="M41" s="193">
        <v>0</v>
      </c>
      <c r="N41" s="343">
        <v>1076</v>
      </c>
      <c r="O41" s="198">
        <f t="shared" ref="O41:O48" si="11">N41-M41</f>
        <v>1076</v>
      </c>
      <c r="P41" s="347"/>
      <c r="Q41" s="347"/>
      <c r="R41" s="347"/>
      <c r="S41" s="347"/>
      <c r="T41" s="347"/>
      <c r="U41" s="193">
        <v>0</v>
      </c>
      <c r="V41" s="193">
        <v>0</v>
      </c>
      <c r="W41" s="198">
        <f t="shared" si="5"/>
        <v>0</v>
      </c>
      <c r="X41" s="347"/>
      <c r="Y41" s="347"/>
      <c r="Z41" s="347"/>
      <c r="AA41" s="347"/>
      <c r="AB41" s="347"/>
      <c r="AC41" s="193">
        <f t="shared" si="9"/>
        <v>0</v>
      </c>
      <c r="AD41" s="316">
        <f t="shared" si="10"/>
        <v>1076</v>
      </c>
      <c r="AE41" s="314">
        <f t="shared" si="7"/>
        <v>1076</v>
      </c>
      <c r="AF41" s="347"/>
    </row>
    <row r="42" spans="1:32" s="48" customFormat="1" ht="27.75" customHeight="1">
      <c r="A42" s="346">
        <v>14</v>
      </c>
      <c r="B42" s="618" t="s">
        <v>589</v>
      </c>
      <c r="C42" s="618" t="s">
        <v>589</v>
      </c>
      <c r="D42" s="618" t="s">
        <v>589</v>
      </c>
      <c r="E42" s="618" t="s">
        <v>589</v>
      </c>
      <c r="F42" s="618" t="s">
        <v>589</v>
      </c>
      <c r="G42" s="618" t="s">
        <v>589</v>
      </c>
      <c r="H42" s="618" t="s">
        <v>589</v>
      </c>
      <c r="I42" s="618" t="s">
        <v>589</v>
      </c>
      <c r="J42" s="618" t="s">
        <v>589</v>
      </c>
      <c r="K42" s="618" t="s">
        <v>589</v>
      </c>
      <c r="L42" s="618" t="s">
        <v>589</v>
      </c>
      <c r="M42" s="193">
        <v>0</v>
      </c>
      <c r="N42" s="343">
        <v>230</v>
      </c>
      <c r="O42" s="198">
        <f t="shared" si="11"/>
        <v>230</v>
      </c>
      <c r="P42" s="347"/>
      <c r="Q42" s="347"/>
      <c r="R42" s="347"/>
      <c r="S42" s="347"/>
      <c r="T42" s="347"/>
      <c r="U42" s="193">
        <v>0</v>
      </c>
      <c r="V42" s="193">
        <v>0</v>
      </c>
      <c r="W42" s="198">
        <f t="shared" si="5"/>
        <v>0</v>
      </c>
      <c r="X42" s="347"/>
      <c r="Y42" s="347"/>
      <c r="Z42" s="347"/>
      <c r="AA42" s="347"/>
      <c r="AB42" s="347"/>
      <c r="AC42" s="193">
        <f t="shared" si="9"/>
        <v>0</v>
      </c>
      <c r="AD42" s="316">
        <f t="shared" si="10"/>
        <v>230</v>
      </c>
      <c r="AE42" s="314">
        <f t="shared" si="7"/>
        <v>230</v>
      </c>
      <c r="AF42" s="347"/>
    </row>
    <row r="43" spans="1:32" s="48" customFormat="1" ht="21" customHeight="1">
      <c r="A43" s="346">
        <v>15</v>
      </c>
      <c r="B43" s="618" t="s">
        <v>590</v>
      </c>
      <c r="C43" s="618" t="s">
        <v>590</v>
      </c>
      <c r="D43" s="618" t="s">
        <v>590</v>
      </c>
      <c r="E43" s="618" t="s">
        <v>590</v>
      </c>
      <c r="F43" s="618" t="s">
        <v>590</v>
      </c>
      <c r="G43" s="618" t="s">
        <v>590</v>
      </c>
      <c r="H43" s="618" t="s">
        <v>590</v>
      </c>
      <c r="I43" s="618" t="s">
        <v>590</v>
      </c>
      <c r="J43" s="618" t="s">
        <v>590</v>
      </c>
      <c r="K43" s="618" t="s">
        <v>590</v>
      </c>
      <c r="L43" s="618" t="s">
        <v>590</v>
      </c>
      <c r="M43" s="193">
        <v>0</v>
      </c>
      <c r="N43" s="343">
        <v>230</v>
      </c>
      <c r="O43" s="198">
        <f t="shared" si="11"/>
        <v>230</v>
      </c>
      <c r="P43" s="347"/>
      <c r="Q43" s="347"/>
      <c r="R43" s="347"/>
      <c r="S43" s="347"/>
      <c r="T43" s="347"/>
      <c r="U43" s="193">
        <v>0</v>
      </c>
      <c r="V43" s="193">
        <v>0</v>
      </c>
      <c r="W43" s="198">
        <f t="shared" si="5"/>
        <v>0</v>
      </c>
      <c r="X43" s="347"/>
      <c r="Y43" s="347"/>
      <c r="Z43" s="347"/>
      <c r="AA43" s="347"/>
      <c r="AB43" s="347"/>
      <c r="AC43" s="193">
        <f t="shared" si="9"/>
        <v>0</v>
      </c>
      <c r="AD43" s="316">
        <f t="shared" si="10"/>
        <v>230</v>
      </c>
      <c r="AE43" s="314">
        <f t="shared" si="7"/>
        <v>230</v>
      </c>
      <c r="AF43" s="347"/>
    </row>
    <row r="44" spans="1:32" s="48" customFormat="1" ht="22.5" customHeight="1">
      <c r="A44" s="346">
        <v>16</v>
      </c>
      <c r="B44" s="618" t="s">
        <v>591</v>
      </c>
      <c r="C44" s="618" t="s">
        <v>591</v>
      </c>
      <c r="D44" s="618" t="s">
        <v>591</v>
      </c>
      <c r="E44" s="618" t="s">
        <v>591</v>
      </c>
      <c r="F44" s="618" t="s">
        <v>591</v>
      </c>
      <c r="G44" s="618" t="s">
        <v>591</v>
      </c>
      <c r="H44" s="618" t="s">
        <v>591</v>
      </c>
      <c r="I44" s="618" t="s">
        <v>591</v>
      </c>
      <c r="J44" s="618" t="s">
        <v>591</v>
      </c>
      <c r="K44" s="618" t="s">
        <v>591</v>
      </c>
      <c r="L44" s="618" t="s">
        <v>591</v>
      </c>
      <c r="M44" s="193">
        <v>0</v>
      </c>
      <c r="N44" s="343">
        <v>162</v>
      </c>
      <c r="O44" s="198">
        <f t="shared" si="11"/>
        <v>162</v>
      </c>
      <c r="P44" s="347"/>
      <c r="Q44" s="347"/>
      <c r="R44" s="347"/>
      <c r="S44" s="347"/>
      <c r="T44" s="347"/>
      <c r="U44" s="193">
        <v>0</v>
      </c>
      <c r="V44" s="193">
        <v>0</v>
      </c>
      <c r="W44" s="198">
        <f t="shared" si="5"/>
        <v>0</v>
      </c>
      <c r="X44" s="347"/>
      <c r="Y44" s="347"/>
      <c r="Z44" s="347"/>
      <c r="AA44" s="347"/>
      <c r="AB44" s="347"/>
      <c r="AC44" s="193">
        <f t="shared" si="9"/>
        <v>0</v>
      </c>
      <c r="AD44" s="316">
        <f t="shared" si="10"/>
        <v>162</v>
      </c>
      <c r="AE44" s="314">
        <f t="shared" si="7"/>
        <v>162</v>
      </c>
      <c r="AF44" s="347"/>
    </row>
    <row r="45" spans="1:32" s="48" customFormat="1" ht="24" customHeight="1">
      <c r="A45" s="346">
        <v>17</v>
      </c>
      <c r="B45" s="618" t="s">
        <v>592</v>
      </c>
      <c r="C45" s="618" t="s">
        <v>592</v>
      </c>
      <c r="D45" s="618" t="s">
        <v>592</v>
      </c>
      <c r="E45" s="618" t="s">
        <v>592</v>
      </c>
      <c r="F45" s="618" t="s">
        <v>592</v>
      </c>
      <c r="G45" s="618" t="s">
        <v>592</v>
      </c>
      <c r="H45" s="618" t="s">
        <v>592</v>
      </c>
      <c r="I45" s="618" t="s">
        <v>592</v>
      </c>
      <c r="J45" s="618" t="s">
        <v>592</v>
      </c>
      <c r="K45" s="618" t="s">
        <v>592</v>
      </c>
      <c r="L45" s="618" t="s">
        <v>592</v>
      </c>
      <c r="M45" s="193">
        <v>0</v>
      </c>
      <c r="N45" s="343">
        <v>26</v>
      </c>
      <c r="O45" s="198">
        <f t="shared" si="11"/>
        <v>26</v>
      </c>
      <c r="P45" s="347"/>
      <c r="Q45" s="347"/>
      <c r="R45" s="347"/>
      <c r="S45" s="347"/>
      <c r="T45" s="347"/>
      <c r="U45" s="193">
        <v>0</v>
      </c>
      <c r="V45" s="193">
        <v>0</v>
      </c>
      <c r="W45" s="198">
        <f t="shared" si="5"/>
        <v>0</v>
      </c>
      <c r="X45" s="347"/>
      <c r="Y45" s="347"/>
      <c r="Z45" s="347"/>
      <c r="AA45" s="347"/>
      <c r="AB45" s="347"/>
      <c r="AC45" s="193">
        <f t="shared" si="9"/>
        <v>0</v>
      </c>
      <c r="AD45" s="316">
        <f t="shared" si="10"/>
        <v>26</v>
      </c>
      <c r="AE45" s="314">
        <f t="shared" si="7"/>
        <v>26</v>
      </c>
      <c r="AF45" s="347"/>
    </row>
    <row r="46" spans="1:32" s="48" customFormat="1" ht="24.75" customHeight="1">
      <c r="A46" s="346">
        <v>18</v>
      </c>
      <c r="B46" s="618" t="s">
        <v>593</v>
      </c>
      <c r="C46" s="618" t="s">
        <v>593</v>
      </c>
      <c r="D46" s="618" t="s">
        <v>593</v>
      </c>
      <c r="E46" s="618" t="s">
        <v>593</v>
      </c>
      <c r="F46" s="618" t="s">
        <v>593</v>
      </c>
      <c r="G46" s="618" t="s">
        <v>593</v>
      </c>
      <c r="H46" s="618" t="s">
        <v>593</v>
      </c>
      <c r="I46" s="618" t="s">
        <v>593</v>
      </c>
      <c r="J46" s="618" t="s">
        <v>593</v>
      </c>
      <c r="K46" s="618" t="s">
        <v>593</v>
      </c>
      <c r="L46" s="618" t="s">
        <v>593</v>
      </c>
      <c r="M46" s="193">
        <v>0</v>
      </c>
      <c r="N46" s="343">
        <v>27</v>
      </c>
      <c r="O46" s="198">
        <f t="shared" si="11"/>
        <v>27</v>
      </c>
      <c r="P46" s="347"/>
      <c r="Q46" s="347"/>
      <c r="R46" s="347"/>
      <c r="S46" s="347"/>
      <c r="T46" s="347"/>
      <c r="U46" s="193">
        <v>0</v>
      </c>
      <c r="V46" s="193">
        <v>0</v>
      </c>
      <c r="W46" s="198">
        <f t="shared" si="5"/>
        <v>0</v>
      </c>
      <c r="X46" s="347"/>
      <c r="Y46" s="347"/>
      <c r="Z46" s="347"/>
      <c r="AA46" s="347"/>
      <c r="AB46" s="347"/>
      <c r="AC46" s="193">
        <f t="shared" si="9"/>
        <v>0</v>
      </c>
      <c r="AD46" s="316">
        <f t="shared" si="10"/>
        <v>27</v>
      </c>
      <c r="AE46" s="314">
        <f t="shared" si="7"/>
        <v>27</v>
      </c>
      <c r="AF46" s="347"/>
    </row>
    <row r="47" spans="1:32" s="48" customFormat="1" ht="21" customHeight="1">
      <c r="A47" s="346">
        <v>19</v>
      </c>
      <c r="B47" s="618" t="s">
        <v>594</v>
      </c>
      <c r="C47" s="618" t="s">
        <v>594</v>
      </c>
      <c r="D47" s="618" t="s">
        <v>594</v>
      </c>
      <c r="E47" s="618" t="s">
        <v>594</v>
      </c>
      <c r="F47" s="618" t="s">
        <v>594</v>
      </c>
      <c r="G47" s="618" t="s">
        <v>594</v>
      </c>
      <c r="H47" s="618" t="s">
        <v>594</v>
      </c>
      <c r="I47" s="618" t="s">
        <v>594</v>
      </c>
      <c r="J47" s="618" t="s">
        <v>594</v>
      </c>
      <c r="K47" s="618" t="s">
        <v>594</v>
      </c>
      <c r="L47" s="618" t="s">
        <v>594</v>
      </c>
      <c r="M47" s="193">
        <v>0</v>
      </c>
      <c r="N47" s="316">
        <v>28</v>
      </c>
      <c r="O47" s="198">
        <f t="shared" si="11"/>
        <v>28</v>
      </c>
      <c r="P47" s="347"/>
      <c r="Q47" s="347"/>
      <c r="R47" s="347"/>
      <c r="S47" s="347"/>
      <c r="T47" s="347"/>
      <c r="U47" s="193">
        <v>0</v>
      </c>
      <c r="V47" s="193">
        <v>0</v>
      </c>
      <c r="W47" s="198">
        <f t="shared" si="5"/>
        <v>0</v>
      </c>
      <c r="X47" s="347"/>
      <c r="Y47" s="347"/>
      <c r="Z47" s="347"/>
      <c r="AA47" s="347"/>
      <c r="AB47" s="347"/>
      <c r="AC47" s="193">
        <f t="shared" si="9"/>
        <v>0</v>
      </c>
      <c r="AD47" s="316">
        <f t="shared" si="10"/>
        <v>28</v>
      </c>
      <c r="AE47" s="314">
        <f t="shared" si="7"/>
        <v>28</v>
      </c>
      <c r="AF47" s="347"/>
    </row>
    <row r="48" spans="1:32" s="48" customFormat="1" ht="21" customHeight="1">
      <c r="A48" s="346">
        <v>20</v>
      </c>
      <c r="B48" s="618" t="s">
        <v>595</v>
      </c>
      <c r="C48" s="618" t="s">
        <v>595</v>
      </c>
      <c r="D48" s="618" t="s">
        <v>595</v>
      </c>
      <c r="E48" s="618" t="s">
        <v>595</v>
      </c>
      <c r="F48" s="618" t="s">
        <v>595</v>
      </c>
      <c r="G48" s="618" t="s">
        <v>595</v>
      </c>
      <c r="H48" s="618" t="s">
        <v>595</v>
      </c>
      <c r="I48" s="618" t="s">
        <v>595</v>
      </c>
      <c r="J48" s="618" t="s">
        <v>595</v>
      </c>
      <c r="K48" s="618" t="s">
        <v>595</v>
      </c>
      <c r="L48" s="618" t="s">
        <v>595</v>
      </c>
      <c r="M48" s="193">
        <v>0</v>
      </c>
      <c r="N48" s="316">
        <v>30</v>
      </c>
      <c r="O48" s="198">
        <f t="shared" si="11"/>
        <v>30</v>
      </c>
      <c r="P48" s="347"/>
      <c r="Q48" s="347"/>
      <c r="R48" s="347"/>
      <c r="S48" s="347"/>
      <c r="T48" s="347"/>
      <c r="U48" s="193">
        <v>0</v>
      </c>
      <c r="V48" s="343">
        <v>0</v>
      </c>
      <c r="W48" s="198">
        <f t="shared" si="5"/>
        <v>0</v>
      </c>
      <c r="X48" s="347"/>
      <c r="Y48" s="347"/>
      <c r="Z48" s="347"/>
      <c r="AA48" s="347"/>
      <c r="AB48" s="347"/>
      <c r="AC48" s="193">
        <f t="shared" si="9"/>
        <v>0</v>
      </c>
      <c r="AD48" s="316">
        <f t="shared" si="10"/>
        <v>30</v>
      </c>
      <c r="AE48" s="314">
        <f t="shared" si="7"/>
        <v>30</v>
      </c>
      <c r="AF48" s="347"/>
    </row>
    <row r="49" spans="1:32" s="48" customFormat="1" ht="26.25" customHeight="1">
      <c r="A49" s="346">
        <v>21</v>
      </c>
      <c r="B49" s="618" t="s">
        <v>652</v>
      </c>
      <c r="C49" s="618" t="s">
        <v>652</v>
      </c>
      <c r="D49" s="618" t="s">
        <v>652</v>
      </c>
      <c r="E49" s="618" t="s">
        <v>652</v>
      </c>
      <c r="F49" s="618" t="s">
        <v>652</v>
      </c>
      <c r="G49" s="618" t="s">
        <v>652</v>
      </c>
      <c r="H49" s="618" t="s">
        <v>652</v>
      </c>
      <c r="I49" s="618" t="s">
        <v>652</v>
      </c>
      <c r="J49" s="618" t="s">
        <v>652</v>
      </c>
      <c r="K49" s="618" t="s">
        <v>652</v>
      </c>
      <c r="L49" s="618" t="s">
        <v>652</v>
      </c>
      <c r="M49" s="193">
        <v>0</v>
      </c>
      <c r="N49" s="193">
        <v>0</v>
      </c>
      <c r="O49" s="193">
        <v>0</v>
      </c>
      <c r="P49" s="347"/>
      <c r="Q49" s="347"/>
      <c r="R49" s="347"/>
      <c r="S49" s="347"/>
      <c r="T49" s="347"/>
      <c r="U49" s="193">
        <v>0</v>
      </c>
      <c r="V49" s="343">
        <v>44</v>
      </c>
      <c r="W49" s="198">
        <f t="shared" si="5"/>
        <v>44</v>
      </c>
      <c r="X49" s="347"/>
      <c r="Y49" s="347"/>
      <c r="Z49" s="347"/>
      <c r="AA49" s="347"/>
      <c r="AB49" s="347"/>
      <c r="AC49" s="193">
        <f t="shared" si="9"/>
        <v>0</v>
      </c>
      <c r="AD49" s="316">
        <f t="shared" si="10"/>
        <v>44</v>
      </c>
      <c r="AE49" s="314">
        <f t="shared" si="7"/>
        <v>44</v>
      </c>
      <c r="AF49" s="347"/>
    </row>
    <row r="50" spans="1:32" s="48" customFormat="1" ht="26.25" customHeight="1">
      <c r="A50" s="346">
        <v>22</v>
      </c>
      <c r="B50" s="618" t="s">
        <v>653</v>
      </c>
      <c r="C50" s="618" t="s">
        <v>653</v>
      </c>
      <c r="D50" s="618" t="s">
        <v>653</v>
      </c>
      <c r="E50" s="618" t="s">
        <v>653</v>
      </c>
      <c r="F50" s="618" t="s">
        <v>653</v>
      </c>
      <c r="G50" s="618" t="s">
        <v>653</v>
      </c>
      <c r="H50" s="618" t="s">
        <v>653</v>
      </c>
      <c r="I50" s="618" t="s">
        <v>653</v>
      </c>
      <c r="J50" s="618" t="s">
        <v>653</v>
      </c>
      <c r="K50" s="618" t="s">
        <v>653</v>
      </c>
      <c r="L50" s="618" t="s">
        <v>653</v>
      </c>
      <c r="M50" s="193">
        <v>0</v>
      </c>
      <c r="N50" s="193">
        <v>0</v>
      </c>
      <c r="O50" s="193">
        <v>0</v>
      </c>
      <c r="P50" s="347"/>
      <c r="Q50" s="347"/>
      <c r="R50" s="347"/>
      <c r="S50" s="347"/>
      <c r="T50" s="347"/>
      <c r="U50" s="193">
        <v>0</v>
      </c>
      <c r="V50" s="343">
        <v>30</v>
      </c>
      <c r="W50" s="198">
        <f t="shared" si="5"/>
        <v>30</v>
      </c>
      <c r="X50" s="347"/>
      <c r="Y50" s="347"/>
      <c r="Z50" s="347"/>
      <c r="AA50" s="347"/>
      <c r="AB50" s="347"/>
      <c r="AC50" s="193">
        <f t="shared" si="9"/>
        <v>0</v>
      </c>
      <c r="AD50" s="316">
        <f t="shared" si="10"/>
        <v>30</v>
      </c>
      <c r="AE50" s="314">
        <f t="shared" si="7"/>
        <v>30</v>
      </c>
      <c r="AF50" s="347"/>
    </row>
    <row r="51" spans="1:32" s="48" customFormat="1" ht="24" customHeight="1">
      <c r="A51" s="346">
        <v>23</v>
      </c>
      <c r="B51" s="618" t="s">
        <v>649</v>
      </c>
      <c r="C51" s="618" t="s">
        <v>649</v>
      </c>
      <c r="D51" s="618" t="s">
        <v>649</v>
      </c>
      <c r="E51" s="618" t="s">
        <v>649</v>
      </c>
      <c r="F51" s="618" t="s">
        <v>649</v>
      </c>
      <c r="G51" s="618" t="s">
        <v>649</v>
      </c>
      <c r="H51" s="618" t="s">
        <v>649</v>
      </c>
      <c r="I51" s="618" t="s">
        <v>649</v>
      </c>
      <c r="J51" s="618" t="s">
        <v>649</v>
      </c>
      <c r="K51" s="618" t="s">
        <v>649</v>
      </c>
      <c r="L51" s="618" t="s">
        <v>649</v>
      </c>
      <c r="M51" s="193">
        <v>0</v>
      </c>
      <c r="N51" s="193">
        <v>0</v>
      </c>
      <c r="O51" s="193">
        <v>0</v>
      </c>
      <c r="P51" s="347"/>
      <c r="Q51" s="347"/>
      <c r="R51" s="347"/>
      <c r="S51" s="347"/>
      <c r="T51" s="347"/>
      <c r="U51" s="193">
        <v>0</v>
      </c>
      <c r="V51" s="343">
        <v>75</v>
      </c>
      <c r="W51" s="198">
        <f t="shared" si="5"/>
        <v>75</v>
      </c>
      <c r="X51" s="316"/>
      <c r="Y51" s="347"/>
      <c r="Z51" s="347"/>
      <c r="AA51" s="347"/>
      <c r="AB51" s="347"/>
      <c r="AC51" s="193">
        <f t="shared" si="9"/>
        <v>0</v>
      </c>
      <c r="AD51" s="316">
        <f t="shared" si="10"/>
        <v>75</v>
      </c>
      <c r="AE51" s="314">
        <f t="shared" si="7"/>
        <v>75</v>
      </c>
      <c r="AF51" s="347"/>
    </row>
    <row r="52" spans="1:32" s="48" customFormat="1" ht="33.75" customHeight="1">
      <c r="A52" s="346">
        <v>24</v>
      </c>
      <c r="B52" s="683" t="s">
        <v>650</v>
      </c>
      <c r="C52" s="684"/>
      <c r="D52" s="684"/>
      <c r="E52" s="684"/>
      <c r="F52" s="684"/>
      <c r="G52" s="684"/>
      <c r="H52" s="684"/>
      <c r="I52" s="684"/>
      <c r="J52" s="684"/>
      <c r="K52" s="684"/>
      <c r="L52" s="685"/>
      <c r="M52" s="193">
        <v>0</v>
      </c>
      <c r="N52" s="193">
        <v>0</v>
      </c>
      <c r="O52" s="193">
        <v>0</v>
      </c>
      <c r="P52" s="347"/>
      <c r="Q52" s="347"/>
      <c r="R52" s="347"/>
      <c r="S52" s="347"/>
      <c r="T52" s="347"/>
      <c r="U52" s="193">
        <v>0</v>
      </c>
      <c r="V52" s="316">
        <v>33</v>
      </c>
      <c r="W52" s="198">
        <f t="shared" si="5"/>
        <v>33</v>
      </c>
      <c r="X52" s="347"/>
      <c r="Y52" s="347"/>
      <c r="Z52" s="347"/>
      <c r="AA52" s="347"/>
      <c r="AB52" s="347"/>
      <c r="AC52" s="193">
        <f t="shared" si="9"/>
        <v>0</v>
      </c>
      <c r="AD52" s="316">
        <f t="shared" si="10"/>
        <v>33</v>
      </c>
      <c r="AE52" s="314">
        <f t="shared" si="7"/>
        <v>33</v>
      </c>
      <c r="AF52" s="347"/>
    </row>
    <row r="53" spans="1:32" s="48" customFormat="1" ht="26.25" customHeight="1">
      <c r="A53" s="349">
        <v>2</v>
      </c>
      <c r="B53" s="680" t="s">
        <v>28</v>
      </c>
      <c r="C53" s="681"/>
      <c r="D53" s="681"/>
      <c r="E53" s="681"/>
      <c r="F53" s="681"/>
      <c r="G53" s="681"/>
      <c r="H53" s="681"/>
      <c r="I53" s="681"/>
      <c r="J53" s="681"/>
      <c r="K53" s="681"/>
      <c r="L53" s="682"/>
      <c r="M53" s="451">
        <v>0</v>
      </c>
      <c r="N53" s="451">
        <v>0</v>
      </c>
      <c r="O53" s="451">
        <v>0</v>
      </c>
      <c r="P53" s="427"/>
      <c r="Q53" s="427"/>
      <c r="R53" s="427"/>
      <c r="S53" s="427"/>
      <c r="T53" s="427"/>
      <c r="U53" s="308">
        <f>SUM(U54:U56)</f>
        <v>200</v>
      </c>
      <c r="V53" s="424">
        <f>SUM(V54:V56)</f>
        <v>406</v>
      </c>
      <c r="W53" s="197">
        <f t="shared" si="5"/>
        <v>206</v>
      </c>
      <c r="X53" s="317">
        <f t="shared" ref="X53:X54" si="12">V53/U53*100</f>
        <v>202.99999999999997</v>
      </c>
      <c r="Y53" s="427"/>
      <c r="Z53" s="427"/>
      <c r="AA53" s="427"/>
      <c r="AB53" s="427"/>
      <c r="AC53" s="308">
        <f t="shared" si="9"/>
        <v>200</v>
      </c>
      <c r="AD53" s="308">
        <f t="shared" si="10"/>
        <v>406</v>
      </c>
      <c r="AE53" s="317">
        <f t="shared" si="7"/>
        <v>206</v>
      </c>
      <c r="AF53" s="317">
        <f t="shared" ref="AF53:AF54" si="13">AD53/AC53*100</f>
        <v>202.99999999999997</v>
      </c>
    </row>
    <row r="54" spans="1:32" s="48" customFormat="1" ht="24.75" customHeight="1">
      <c r="A54" s="346">
        <v>1</v>
      </c>
      <c r="B54" s="618" t="s">
        <v>596</v>
      </c>
      <c r="C54" s="618" t="s">
        <v>596</v>
      </c>
      <c r="D54" s="618" t="s">
        <v>596</v>
      </c>
      <c r="E54" s="618" t="s">
        <v>596</v>
      </c>
      <c r="F54" s="618" t="s">
        <v>596</v>
      </c>
      <c r="G54" s="618" t="s">
        <v>596</v>
      </c>
      <c r="H54" s="618" t="s">
        <v>596</v>
      </c>
      <c r="I54" s="618" t="s">
        <v>596</v>
      </c>
      <c r="J54" s="618" t="s">
        <v>596</v>
      </c>
      <c r="K54" s="618" t="s">
        <v>596</v>
      </c>
      <c r="L54" s="618" t="s">
        <v>596</v>
      </c>
      <c r="M54" s="193">
        <v>0</v>
      </c>
      <c r="N54" s="193">
        <v>0</v>
      </c>
      <c r="O54" s="193">
        <v>0</v>
      </c>
      <c r="P54" s="347"/>
      <c r="Q54" s="347"/>
      <c r="R54" s="347"/>
      <c r="S54" s="347"/>
      <c r="T54" s="347"/>
      <c r="U54" s="316">
        <v>200</v>
      </c>
      <c r="V54" s="343">
        <v>194</v>
      </c>
      <c r="W54" s="198">
        <f t="shared" ref="W54" si="14">V54-U54</f>
        <v>-6</v>
      </c>
      <c r="X54" s="314">
        <f t="shared" si="12"/>
        <v>97</v>
      </c>
      <c r="Y54" s="347"/>
      <c r="Z54" s="347"/>
      <c r="AA54" s="347"/>
      <c r="AB54" s="347"/>
      <c r="AC54" s="316">
        <f t="shared" si="9"/>
        <v>200</v>
      </c>
      <c r="AD54" s="316">
        <f t="shared" si="10"/>
        <v>194</v>
      </c>
      <c r="AE54" s="314">
        <f t="shared" si="7"/>
        <v>-6</v>
      </c>
      <c r="AF54" s="314">
        <f t="shared" si="13"/>
        <v>97</v>
      </c>
    </row>
    <row r="55" spans="1:32" s="48" customFormat="1" ht="24.75" customHeight="1">
      <c r="A55" s="346">
        <v>2</v>
      </c>
      <c r="B55" s="618" t="s">
        <v>657</v>
      </c>
      <c r="C55" s="618" t="s">
        <v>657</v>
      </c>
      <c r="D55" s="618" t="s">
        <v>657</v>
      </c>
      <c r="E55" s="618" t="s">
        <v>657</v>
      </c>
      <c r="F55" s="618" t="s">
        <v>657</v>
      </c>
      <c r="G55" s="618" t="s">
        <v>657</v>
      </c>
      <c r="H55" s="618" t="s">
        <v>657</v>
      </c>
      <c r="I55" s="618" t="s">
        <v>657</v>
      </c>
      <c r="J55" s="618" t="s">
        <v>657</v>
      </c>
      <c r="K55" s="618" t="s">
        <v>657</v>
      </c>
      <c r="L55" s="618" t="s">
        <v>657</v>
      </c>
      <c r="M55" s="193">
        <v>0</v>
      </c>
      <c r="N55" s="193">
        <v>0</v>
      </c>
      <c r="O55" s="193">
        <v>0</v>
      </c>
      <c r="P55" s="347"/>
      <c r="Q55" s="347"/>
      <c r="R55" s="347"/>
      <c r="S55" s="347"/>
      <c r="T55" s="347"/>
      <c r="U55" s="193">
        <v>0</v>
      </c>
      <c r="V55" s="343">
        <v>173</v>
      </c>
      <c r="W55" s="198">
        <f t="shared" si="5"/>
        <v>173</v>
      </c>
      <c r="X55" s="347"/>
      <c r="Y55" s="347"/>
      <c r="Z55" s="347"/>
      <c r="AA55" s="347"/>
      <c r="AB55" s="347"/>
      <c r="AC55" s="193">
        <f t="shared" si="9"/>
        <v>0</v>
      </c>
      <c r="AD55" s="316">
        <f t="shared" si="10"/>
        <v>173</v>
      </c>
      <c r="AE55" s="314">
        <f t="shared" si="7"/>
        <v>173</v>
      </c>
      <c r="AF55" s="347"/>
    </row>
    <row r="56" spans="1:32" s="48" customFormat="1" ht="23.25" customHeight="1">
      <c r="A56" s="163">
        <v>3</v>
      </c>
      <c r="B56" s="618" t="s">
        <v>656</v>
      </c>
      <c r="C56" s="618" t="s">
        <v>656</v>
      </c>
      <c r="D56" s="618" t="s">
        <v>656</v>
      </c>
      <c r="E56" s="618" t="s">
        <v>656</v>
      </c>
      <c r="F56" s="618" t="s">
        <v>656</v>
      </c>
      <c r="G56" s="618" t="s">
        <v>656</v>
      </c>
      <c r="H56" s="618" t="s">
        <v>656</v>
      </c>
      <c r="I56" s="618" t="s">
        <v>656</v>
      </c>
      <c r="J56" s="618" t="s">
        <v>656</v>
      </c>
      <c r="K56" s="618" t="s">
        <v>656</v>
      </c>
      <c r="L56" s="618" t="s">
        <v>656</v>
      </c>
      <c r="M56" s="193">
        <v>0</v>
      </c>
      <c r="N56" s="193">
        <v>0</v>
      </c>
      <c r="O56" s="193">
        <v>0</v>
      </c>
      <c r="P56" s="223" t="e">
        <f>N56/M56*100</f>
        <v>#DIV/0!</v>
      </c>
      <c r="Q56" s="198"/>
      <c r="R56" s="198"/>
      <c r="S56" s="198">
        <f>R56-Q56</f>
        <v>0</v>
      </c>
      <c r="T56" s="223" t="e">
        <f>R56/Q56*100</f>
        <v>#DIV/0!</v>
      </c>
      <c r="U56" s="193">
        <v>0</v>
      </c>
      <c r="V56" s="343">
        <v>39</v>
      </c>
      <c r="W56" s="198">
        <f>V56-U56</f>
        <v>39</v>
      </c>
      <c r="X56" s="223" t="e">
        <f>V56/U56*100</f>
        <v>#DIV/0!</v>
      </c>
      <c r="Y56" s="198"/>
      <c r="Z56" s="198"/>
      <c r="AA56" s="198">
        <f>Z56-Y56</f>
        <v>0</v>
      </c>
      <c r="AB56" s="223" t="e">
        <f>Z56/Y56*100</f>
        <v>#DIV/0!</v>
      </c>
      <c r="AC56" s="193">
        <f t="shared" si="9"/>
        <v>0</v>
      </c>
      <c r="AD56" s="316">
        <f t="shared" si="10"/>
        <v>39</v>
      </c>
      <c r="AE56" s="198">
        <f>AD56-AC56</f>
        <v>39</v>
      </c>
      <c r="AF56" s="223" t="e">
        <f>AD56/AC56*100</f>
        <v>#DIV/0!</v>
      </c>
    </row>
    <row r="57" spans="1:32" s="48" customFormat="1" ht="23.25" customHeight="1">
      <c r="A57" s="352">
        <v>3</v>
      </c>
      <c r="B57" s="680" t="s">
        <v>3</v>
      </c>
      <c r="C57" s="681"/>
      <c r="D57" s="681"/>
      <c r="E57" s="681"/>
      <c r="F57" s="681"/>
      <c r="G57" s="681"/>
      <c r="H57" s="681"/>
      <c r="I57" s="681"/>
      <c r="J57" s="681"/>
      <c r="K57" s="681"/>
      <c r="L57" s="682"/>
      <c r="M57" s="451">
        <v>0</v>
      </c>
      <c r="N57" s="451">
        <v>0</v>
      </c>
      <c r="O57" s="451">
        <v>0</v>
      </c>
      <c r="P57" s="218"/>
      <c r="Q57" s="197"/>
      <c r="R57" s="197"/>
      <c r="S57" s="197"/>
      <c r="T57" s="218"/>
      <c r="U57" s="451">
        <v>0</v>
      </c>
      <c r="V57" s="424">
        <f>SUM(V58:V60)</f>
        <v>220</v>
      </c>
      <c r="W57" s="197">
        <f t="shared" ref="W57:W67" si="15">V57-U57</f>
        <v>220</v>
      </c>
      <c r="X57" s="218"/>
      <c r="Y57" s="197"/>
      <c r="Z57" s="197"/>
      <c r="AA57" s="197"/>
      <c r="AB57" s="218"/>
      <c r="AC57" s="451">
        <f t="shared" si="9"/>
        <v>0</v>
      </c>
      <c r="AD57" s="308">
        <f t="shared" si="10"/>
        <v>220</v>
      </c>
      <c r="AE57" s="197">
        <f t="shared" ref="AE57:AE66" si="16">AD57-AC57</f>
        <v>220</v>
      </c>
      <c r="AF57" s="218"/>
    </row>
    <row r="58" spans="1:32" s="48" customFormat="1" ht="23.25" customHeight="1">
      <c r="A58" s="345">
        <v>1</v>
      </c>
      <c r="B58" s="686" t="s">
        <v>598</v>
      </c>
      <c r="C58" s="687" t="s">
        <v>598</v>
      </c>
      <c r="D58" s="687" t="s">
        <v>598</v>
      </c>
      <c r="E58" s="687" t="s">
        <v>598</v>
      </c>
      <c r="F58" s="687" t="s">
        <v>598</v>
      </c>
      <c r="G58" s="687" t="s">
        <v>598</v>
      </c>
      <c r="H58" s="687" t="s">
        <v>598</v>
      </c>
      <c r="I58" s="687" t="s">
        <v>598</v>
      </c>
      <c r="J58" s="687" t="s">
        <v>598</v>
      </c>
      <c r="K58" s="687" t="s">
        <v>598</v>
      </c>
      <c r="L58" s="688" t="s">
        <v>598</v>
      </c>
      <c r="M58" s="193">
        <v>0</v>
      </c>
      <c r="N58" s="193">
        <v>0</v>
      </c>
      <c r="O58" s="193">
        <v>0</v>
      </c>
      <c r="P58" s="223"/>
      <c r="Q58" s="198"/>
      <c r="R58" s="198"/>
      <c r="S58" s="198"/>
      <c r="T58" s="223"/>
      <c r="U58" s="193">
        <v>0</v>
      </c>
      <c r="V58" s="343">
        <v>25</v>
      </c>
      <c r="W58" s="198">
        <f t="shared" si="15"/>
        <v>25</v>
      </c>
      <c r="X58" s="223"/>
      <c r="Y58" s="198"/>
      <c r="Z58" s="198"/>
      <c r="AA58" s="198"/>
      <c r="AB58" s="223"/>
      <c r="AC58" s="193">
        <f t="shared" si="9"/>
        <v>0</v>
      </c>
      <c r="AD58" s="316">
        <f t="shared" si="10"/>
        <v>25</v>
      </c>
      <c r="AE58" s="198">
        <f t="shared" si="16"/>
        <v>25</v>
      </c>
      <c r="AF58" s="223"/>
    </row>
    <row r="59" spans="1:32" s="48" customFormat="1" ht="23.25" customHeight="1">
      <c r="A59" s="345">
        <v>2</v>
      </c>
      <c r="B59" s="686" t="s">
        <v>654</v>
      </c>
      <c r="C59" s="687" t="s">
        <v>654</v>
      </c>
      <c r="D59" s="687" t="s">
        <v>654</v>
      </c>
      <c r="E59" s="687" t="s">
        <v>654</v>
      </c>
      <c r="F59" s="687" t="s">
        <v>654</v>
      </c>
      <c r="G59" s="687" t="s">
        <v>654</v>
      </c>
      <c r="H59" s="687" t="s">
        <v>654</v>
      </c>
      <c r="I59" s="687" t="s">
        <v>654</v>
      </c>
      <c r="J59" s="687" t="s">
        <v>654</v>
      </c>
      <c r="K59" s="687" t="s">
        <v>654</v>
      </c>
      <c r="L59" s="688" t="s">
        <v>654</v>
      </c>
      <c r="M59" s="193">
        <v>0</v>
      </c>
      <c r="N59" s="193">
        <v>0</v>
      </c>
      <c r="O59" s="193">
        <v>0</v>
      </c>
      <c r="P59" s="223"/>
      <c r="Q59" s="198"/>
      <c r="R59" s="198"/>
      <c r="S59" s="198"/>
      <c r="T59" s="223"/>
      <c r="U59" s="193">
        <v>0</v>
      </c>
      <c r="V59" s="343">
        <v>96</v>
      </c>
      <c r="W59" s="198">
        <f t="shared" si="15"/>
        <v>96</v>
      </c>
      <c r="X59" s="223"/>
      <c r="Y59" s="198"/>
      <c r="Z59" s="198"/>
      <c r="AA59" s="198"/>
      <c r="AB59" s="223"/>
      <c r="AC59" s="193">
        <f t="shared" si="9"/>
        <v>0</v>
      </c>
      <c r="AD59" s="316">
        <f t="shared" si="10"/>
        <v>96</v>
      </c>
      <c r="AE59" s="198">
        <f t="shared" si="16"/>
        <v>96</v>
      </c>
      <c r="AF59" s="223"/>
    </row>
    <row r="60" spans="1:32" s="48" customFormat="1" ht="23.25" customHeight="1">
      <c r="A60" s="345">
        <v>3</v>
      </c>
      <c r="B60" s="686" t="s">
        <v>655</v>
      </c>
      <c r="C60" s="687" t="s">
        <v>655</v>
      </c>
      <c r="D60" s="687" t="s">
        <v>655</v>
      </c>
      <c r="E60" s="687" t="s">
        <v>655</v>
      </c>
      <c r="F60" s="687" t="s">
        <v>655</v>
      </c>
      <c r="G60" s="687" t="s">
        <v>655</v>
      </c>
      <c r="H60" s="687" t="s">
        <v>655</v>
      </c>
      <c r="I60" s="687" t="s">
        <v>655</v>
      </c>
      <c r="J60" s="687" t="s">
        <v>655</v>
      </c>
      <c r="K60" s="687" t="s">
        <v>655</v>
      </c>
      <c r="L60" s="688" t="s">
        <v>655</v>
      </c>
      <c r="M60" s="193">
        <v>0</v>
      </c>
      <c r="N60" s="193">
        <v>0</v>
      </c>
      <c r="O60" s="193">
        <v>0</v>
      </c>
      <c r="P60" s="223"/>
      <c r="Q60" s="198"/>
      <c r="R60" s="198"/>
      <c r="S60" s="198"/>
      <c r="T60" s="223"/>
      <c r="U60" s="193">
        <v>0</v>
      </c>
      <c r="V60" s="343">
        <v>99</v>
      </c>
      <c r="W60" s="198">
        <f t="shared" si="15"/>
        <v>99</v>
      </c>
      <c r="X60" s="223"/>
      <c r="Y60" s="198"/>
      <c r="Z60" s="198"/>
      <c r="AA60" s="198"/>
      <c r="AB60" s="223"/>
      <c r="AC60" s="193">
        <f t="shared" si="9"/>
        <v>0</v>
      </c>
      <c r="AD60" s="316">
        <f t="shared" si="10"/>
        <v>99</v>
      </c>
      <c r="AE60" s="198">
        <f t="shared" si="16"/>
        <v>99</v>
      </c>
      <c r="AF60" s="223"/>
    </row>
    <row r="61" spans="1:32" s="48" customFormat="1" ht="27" customHeight="1">
      <c r="A61" s="352">
        <v>4</v>
      </c>
      <c r="B61" s="680" t="s">
        <v>60</v>
      </c>
      <c r="C61" s="681"/>
      <c r="D61" s="681"/>
      <c r="E61" s="681"/>
      <c r="F61" s="681"/>
      <c r="G61" s="681"/>
      <c r="H61" s="681"/>
      <c r="I61" s="681"/>
      <c r="J61" s="681"/>
      <c r="K61" s="681"/>
      <c r="L61" s="682"/>
      <c r="M61" s="308">
        <f>SUM(M62:M63)</f>
        <v>1000</v>
      </c>
      <c r="N61" s="197">
        <v>0</v>
      </c>
      <c r="O61" s="197">
        <v>0</v>
      </c>
      <c r="P61" s="218"/>
      <c r="Q61" s="197"/>
      <c r="R61" s="197"/>
      <c r="S61" s="197"/>
      <c r="T61" s="218"/>
      <c r="U61" s="451">
        <v>0</v>
      </c>
      <c r="V61" s="308">
        <f>SUM(V62:V63)</f>
        <v>5</v>
      </c>
      <c r="W61" s="197">
        <f t="shared" si="15"/>
        <v>5</v>
      </c>
      <c r="X61" s="317"/>
      <c r="Y61" s="197"/>
      <c r="Z61" s="197"/>
      <c r="AA61" s="197"/>
      <c r="AB61" s="218"/>
      <c r="AC61" s="308">
        <f t="shared" si="9"/>
        <v>1000</v>
      </c>
      <c r="AD61" s="308">
        <f t="shared" si="10"/>
        <v>5</v>
      </c>
      <c r="AE61" s="197">
        <f t="shared" si="16"/>
        <v>-995</v>
      </c>
      <c r="AF61" s="218"/>
    </row>
    <row r="62" spans="1:32" s="48" customFormat="1" ht="43.5" customHeight="1">
      <c r="A62" s="345">
        <v>1</v>
      </c>
      <c r="B62" s="683" t="s">
        <v>599</v>
      </c>
      <c r="C62" s="684"/>
      <c r="D62" s="684"/>
      <c r="E62" s="684"/>
      <c r="F62" s="684"/>
      <c r="G62" s="684"/>
      <c r="H62" s="684"/>
      <c r="I62" s="684"/>
      <c r="J62" s="684"/>
      <c r="K62" s="684"/>
      <c r="L62" s="685"/>
      <c r="M62" s="316">
        <v>1000</v>
      </c>
      <c r="N62" s="193">
        <v>0</v>
      </c>
      <c r="O62" s="198">
        <f t="shared" ref="O62" si="17">N62-M62</f>
        <v>-1000</v>
      </c>
      <c r="P62" s="314">
        <f t="shared" ref="P62" si="18">N62/M62*100</f>
        <v>0</v>
      </c>
      <c r="Q62" s="198"/>
      <c r="R62" s="198"/>
      <c r="S62" s="198"/>
      <c r="T62" s="223"/>
      <c r="U62" s="193">
        <v>0</v>
      </c>
      <c r="V62" s="193">
        <v>0</v>
      </c>
      <c r="W62" s="193">
        <v>0</v>
      </c>
      <c r="X62" s="314"/>
      <c r="Y62" s="198"/>
      <c r="Z62" s="198"/>
      <c r="AA62" s="198"/>
      <c r="AB62" s="223"/>
      <c r="AC62" s="316">
        <f t="shared" si="9"/>
        <v>1000</v>
      </c>
      <c r="AD62" s="316">
        <f t="shared" si="10"/>
        <v>0</v>
      </c>
      <c r="AE62" s="198">
        <f t="shared" si="16"/>
        <v>-1000</v>
      </c>
      <c r="AF62" s="314">
        <f t="shared" ref="AF62" si="19">AD62/AC62*100</f>
        <v>0</v>
      </c>
    </row>
    <row r="63" spans="1:32" s="48" customFormat="1" ht="28.5" customHeight="1">
      <c r="A63" s="345">
        <v>2</v>
      </c>
      <c r="B63" s="683" t="s">
        <v>600</v>
      </c>
      <c r="C63" s="684"/>
      <c r="D63" s="684"/>
      <c r="E63" s="684"/>
      <c r="F63" s="684"/>
      <c r="G63" s="684"/>
      <c r="H63" s="684"/>
      <c r="I63" s="684"/>
      <c r="J63" s="684"/>
      <c r="K63" s="684"/>
      <c r="L63" s="685"/>
      <c r="M63" s="193">
        <v>0</v>
      </c>
      <c r="N63" s="193">
        <v>0</v>
      </c>
      <c r="O63" s="193">
        <v>0</v>
      </c>
      <c r="P63" s="223"/>
      <c r="Q63" s="198"/>
      <c r="R63" s="198"/>
      <c r="S63" s="198"/>
      <c r="T63" s="223"/>
      <c r="U63" s="193">
        <v>0</v>
      </c>
      <c r="V63" s="316">
        <v>5</v>
      </c>
      <c r="W63" s="198">
        <f t="shared" si="15"/>
        <v>5</v>
      </c>
      <c r="X63" s="223"/>
      <c r="Y63" s="198"/>
      <c r="Z63" s="198"/>
      <c r="AA63" s="198"/>
      <c r="AB63" s="223"/>
      <c r="AC63" s="193">
        <f t="shared" si="9"/>
        <v>0</v>
      </c>
      <c r="AD63" s="316">
        <f t="shared" si="10"/>
        <v>5</v>
      </c>
      <c r="AE63" s="198">
        <f t="shared" si="16"/>
        <v>5</v>
      </c>
      <c r="AF63" s="223"/>
    </row>
    <row r="64" spans="1:32" s="48" customFormat="1" ht="28.5" customHeight="1">
      <c r="A64" s="352">
        <v>5</v>
      </c>
      <c r="B64" s="641" t="s">
        <v>212</v>
      </c>
      <c r="C64" s="642" t="s">
        <v>212</v>
      </c>
      <c r="D64" s="642" t="s">
        <v>212</v>
      </c>
      <c r="E64" s="642" t="s">
        <v>212</v>
      </c>
      <c r="F64" s="642" t="s">
        <v>212</v>
      </c>
      <c r="G64" s="642" t="s">
        <v>212</v>
      </c>
      <c r="H64" s="642" t="s">
        <v>212</v>
      </c>
      <c r="I64" s="642" t="s">
        <v>212</v>
      </c>
      <c r="J64" s="642" t="s">
        <v>212</v>
      </c>
      <c r="K64" s="642" t="s">
        <v>212</v>
      </c>
      <c r="L64" s="643" t="s">
        <v>212</v>
      </c>
      <c r="M64" s="451">
        <v>0</v>
      </c>
      <c r="N64" s="451">
        <v>0</v>
      </c>
      <c r="O64" s="451">
        <v>0</v>
      </c>
      <c r="P64" s="218"/>
      <c r="Q64" s="197"/>
      <c r="R64" s="197"/>
      <c r="S64" s="197"/>
      <c r="T64" s="218"/>
      <c r="U64" s="451">
        <v>0</v>
      </c>
      <c r="V64" s="424">
        <f>SUM(V65:V66)</f>
        <v>205</v>
      </c>
      <c r="W64" s="197">
        <f t="shared" si="15"/>
        <v>205</v>
      </c>
      <c r="X64" s="218"/>
      <c r="Y64" s="197"/>
      <c r="Z64" s="197"/>
      <c r="AA64" s="197"/>
      <c r="AB64" s="218"/>
      <c r="AC64" s="451">
        <f t="shared" si="9"/>
        <v>0</v>
      </c>
      <c r="AD64" s="308">
        <f t="shared" si="10"/>
        <v>205</v>
      </c>
      <c r="AE64" s="197">
        <f t="shared" si="16"/>
        <v>205</v>
      </c>
      <c r="AF64" s="218"/>
    </row>
    <row r="65" spans="1:32" s="48" customFormat="1" ht="28.5" customHeight="1">
      <c r="A65" s="345">
        <v>1</v>
      </c>
      <c r="B65" s="686" t="s">
        <v>613</v>
      </c>
      <c r="C65" s="687" t="s">
        <v>613</v>
      </c>
      <c r="D65" s="687" t="s">
        <v>613</v>
      </c>
      <c r="E65" s="687" t="s">
        <v>613</v>
      </c>
      <c r="F65" s="687" t="s">
        <v>613</v>
      </c>
      <c r="G65" s="687" t="s">
        <v>613</v>
      </c>
      <c r="H65" s="687" t="s">
        <v>613</v>
      </c>
      <c r="I65" s="687" t="s">
        <v>613</v>
      </c>
      <c r="J65" s="687" t="s">
        <v>613</v>
      </c>
      <c r="K65" s="687" t="s">
        <v>613</v>
      </c>
      <c r="L65" s="688" t="s">
        <v>613</v>
      </c>
      <c r="M65" s="193">
        <v>0</v>
      </c>
      <c r="N65" s="193">
        <v>0</v>
      </c>
      <c r="O65" s="193">
        <v>0</v>
      </c>
      <c r="P65" s="223"/>
      <c r="Q65" s="198"/>
      <c r="R65" s="198"/>
      <c r="S65" s="198"/>
      <c r="T65" s="223"/>
      <c r="U65" s="193">
        <v>0</v>
      </c>
      <c r="V65" s="311">
        <v>202</v>
      </c>
      <c r="W65" s="198">
        <f t="shared" si="15"/>
        <v>202</v>
      </c>
      <c r="X65" s="223"/>
      <c r="Y65" s="198"/>
      <c r="Z65" s="198"/>
      <c r="AA65" s="198"/>
      <c r="AB65" s="223"/>
      <c r="AC65" s="193">
        <f t="shared" si="9"/>
        <v>0</v>
      </c>
      <c r="AD65" s="316">
        <f t="shared" si="10"/>
        <v>202</v>
      </c>
      <c r="AE65" s="198">
        <f t="shared" si="16"/>
        <v>202</v>
      </c>
      <c r="AF65" s="223"/>
    </row>
    <row r="66" spans="1:32" s="48" customFormat="1" ht="47.25" customHeight="1">
      <c r="A66" s="345">
        <v>2</v>
      </c>
      <c r="B66" s="686" t="s">
        <v>604</v>
      </c>
      <c r="C66" s="687" t="s">
        <v>604</v>
      </c>
      <c r="D66" s="687" t="s">
        <v>604</v>
      </c>
      <c r="E66" s="687" t="s">
        <v>604</v>
      </c>
      <c r="F66" s="687" t="s">
        <v>604</v>
      </c>
      <c r="G66" s="687" t="s">
        <v>604</v>
      </c>
      <c r="H66" s="687" t="s">
        <v>604</v>
      </c>
      <c r="I66" s="687" t="s">
        <v>604</v>
      </c>
      <c r="J66" s="687" t="s">
        <v>604</v>
      </c>
      <c r="K66" s="687" t="s">
        <v>604</v>
      </c>
      <c r="L66" s="688" t="s">
        <v>604</v>
      </c>
      <c r="M66" s="193">
        <v>0</v>
      </c>
      <c r="N66" s="193">
        <v>0</v>
      </c>
      <c r="O66" s="193">
        <v>0</v>
      </c>
      <c r="P66" s="223"/>
      <c r="Q66" s="198"/>
      <c r="R66" s="198"/>
      <c r="S66" s="198"/>
      <c r="T66" s="223"/>
      <c r="U66" s="193">
        <v>0</v>
      </c>
      <c r="V66" s="311">
        <v>3</v>
      </c>
      <c r="W66" s="198">
        <f t="shared" si="15"/>
        <v>3</v>
      </c>
      <c r="X66" s="223"/>
      <c r="Y66" s="198"/>
      <c r="Z66" s="198"/>
      <c r="AA66" s="198"/>
      <c r="AB66" s="223"/>
      <c r="AC66" s="193">
        <f t="shared" si="9"/>
        <v>0</v>
      </c>
      <c r="AD66" s="316">
        <f t="shared" si="10"/>
        <v>3</v>
      </c>
      <c r="AE66" s="198">
        <f t="shared" si="16"/>
        <v>3</v>
      </c>
      <c r="AF66" s="223"/>
    </row>
    <row r="67" spans="1:32" s="48" customFormat="1" ht="33.75" customHeight="1">
      <c r="A67" s="680" t="s">
        <v>50</v>
      </c>
      <c r="B67" s="681"/>
      <c r="C67" s="681"/>
      <c r="D67" s="681"/>
      <c r="E67" s="681"/>
      <c r="F67" s="681"/>
      <c r="G67" s="681"/>
      <c r="H67" s="681"/>
      <c r="I67" s="681"/>
      <c r="J67" s="681"/>
      <c r="K67" s="681"/>
      <c r="L67" s="682"/>
      <c r="M67" s="308">
        <f>M28+M53+M57+M61+M64</f>
        <v>1000</v>
      </c>
      <c r="N67" s="308">
        <f>N28+N53+N57+N61+N64</f>
        <v>1809</v>
      </c>
      <c r="O67" s="197">
        <f t="shared" ref="O67" si="20">N67-M67</f>
        <v>809</v>
      </c>
      <c r="P67" s="317">
        <f t="shared" ref="P67" si="21">N67/M67*100</f>
        <v>180.9</v>
      </c>
      <c r="Q67" s="197">
        <f>SUM(Q56:Q66)</f>
        <v>0</v>
      </c>
      <c r="R67" s="197">
        <f>SUM(R56:R66)</f>
        <v>0</v>
      </c>
      <c r="S67" s="197">
        <f>SUM(S56:S66)</f>
        <v>0</v>
      </c>
      <c r="T67" s="218" t="e">
        <f>R67/Q67*100</f>
        <v>#DIV/0!</v>
      </c>
      <c r="U67" s="308">
        <f>U28+U53+U57+U61+U64</f>
        <v>599</v>
      </c>
      <c r="V67" s="308">
        <f>V28+V53+V57+V61+V64</f>
        <v>1980</v>
      </c>
      <c r="W67" s="197">
        <f t="shared" si="15"/>
        <v>1381</v>
      </c>
      <c r="X67" s="317">
        <f t="shared" ref="X67" si="22">V67/U67*100</f>
        <v>330.55091819699499</v>
      </c>
      <c r="Y67" s="197">
        <f>SUM(Y56:Y66)</f>
        <v>0</v>
      </c>
      <c r="Z67" s="197">
        <f>SUM(Z56:Z66)</f>
        <v>0</v>
      </c>
      <c r="AA67" s="197">
        <f>SUM(AA56:AA66)</f>
        <v>0</v>
      </c>
      <c r="AB67" s="218" t="e">
        <f>Z67/Y67*100</f>
        <v>#DIV/0!</v>
      </c>
      <c r="AC67" s="308">
        <f>AC28+AC53+AC57+AC61+AC64</f>
        <v>1599</v>
      </c>
      <c r="AD67" s="308">
        <f>AD28+AD53+AD57+AD61+AD64</f>
        <v>3789</v>
      </c>
      <c r="AE67" s="197">
        <f t="shared" ref="AE67" si="23">AD67-AC67</f>
        <v>2190</v>
      </c>
      <c r="AF67" s="317">
        <f t="shared" ref="AF67" si="24">AD67/AC67*100</f>
        <v>236.96060037523452</v>
      </c>
    </row>
    <row r="68" spans="1:32" s="48" customFormat="1" ht="34.5" customHeight="1">
      <c r="A68" s="683" t="s">
        <v>51</v>
      </c>
      <c r="B68" s="684"/>
      <c r="C68" s="684"/>
      <c r="D68" s="684"/>
      <c r="E68" s="684"/>
      <c r="F68" s="684"/>
      <c r="G68" s="684"/>
      <c r="H68" s="684"/>
      <c r="I68" s="684"/>
      <c r="J68" s="684"/>
      <c r="K68" s="684"/>
      <c r="L68" s="685"/>
      <c r="M68" s="198">
        <f>M67/AC67*100</f>
        <v>62.539086929330836</v>
      </c>
      <c r="N68" s="198">
        <f>N67/AD67*100</f>
        <v>47.743467933491686</v>
      </c>
      <c r="O68" s="219"/>
      <c r="P68" s="219"/>
      <c r="Q68" s="198">
        <f>Q67/AC67*100</f>
        <v>0</v>
      </c>
      <c r="R68" s="198">
        <f>R67/AD67*100</f>
        <v>0</v>
      </c>
      <c r="S68" s="219"/>
      <c r="T68" s="219"/>
      <c r="U68" s="198">
        <f>U67/AC67*100</f>
        <v>37.460913070669164</v>
      </c>
      <c r="V68" s="198">
        <f>V67/AD67*100</f>
        <v>52.256532066508314</v>
      </c>
      <c r="W68" s="219"/>
      <c r="X68" s="219"/>
      <c r="Y68" s="198">
        <f>Y67/AC67*100</f>
        <v>0</v>
      </c>
      <c r="Z68" s="198">
        <f>Z67/AD67*100</f>
        <v>0</v>
      </c>
      <c r="AA68" s="219"/>
      <c r="AB68" s="219"/>
      <c r="AC68" s="198">
        <f>SUM(M68,Q68,U68,Y68)</f>
        <v>100</v>
      </c>
      <c r="AD68" s="198">
        <f>SUM(N68,R68,V68,Z68)</f>
        <v>100</v>
      </c>
      <c r="AE68" s="198"/>
      <c r="AF68" s="198"/>
    </row>
    <row r="69" spans="1:32" s="48" customFormat="1" ht="15" customHeight="1">
      <c r="A69" s="170"/>
      <c r="B69" s="170"/>
      <c r="C69" s="170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</row>
    <row r="70" spans="1:32" s="48" customFormat="1" ht="15" customHeight="1">
      <c r="A70" s="170"/>
      <c r="B70" s="170"/>
      <c r="C70" s="170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</row>
    <row r="71" spans="1:32" s="85" customFormat="1" ht="31.5" customHeight="1">
      <c r="A71" s="161"/>
      <c r="B71" s="161"/>
      <c r="C71" s="161" t="s">
        <v>357</v>
      </c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</row>
    <row r="72" spans="1:32" s="86" customFormat="1" ht="20.25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72"/>
      <c r="L72" s="14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626" t="s">
        <v>331</v>
      </c>
      <c r="AE72" s="626"/>
      <c r="AF72" s="626"/>
    </row>
    <row r="73" spans="1:32" s="87" customFormat="1" ht="34.5" customHeight="1">
      <c r="A73" s="548" t="s">
        <v>47</v>
      </c>
      <c r="B73" s="532" t="s">
        <v>184</v>
      </c>
      <c r="C73" s="534"/>
      <c r="D73" s="569" t="s">
        <v>186</v>
      </c>
      <c r="E73" s="569"/>
      <c r="F73" s="569" t="s">
        <v>130</v>
      </c>
      <c r="G73" s="569"/>
      <c r="H73" s="569" t="s">
        <v>288</v>
      </c>
      <c r="I73" s="569"/>
      <c r="J73" s="569" t="s">
        <v>289</v>
      </c>
      <c r="K73" s="569"/>
      <c r="L73" s="569" t="s">
        <v>459</v>
      </c>
      <c r="M73" s="569"/>
      <c r="N73" s="569"/>
      <c r="O73" s="569"/>
      <c r="P73" s="569"/>
      <c r="Q73" s="569"/>
      <c r="R73" s="569"/>
      <c r="S73" s="569"/>
      <c r="T73" s="569"/>
      <c r="U73" s="569"/>
      <c r="V73" s="569" t="s">
        <v>185</v>
      </c>
      <c r="W73" s="569"/>
      <c r="X73" s="569"/>
      <c r="Y73" s="569"/>
      <c r="Z73" s="569"/>
      <c r="AA73" s="569" t="s">
        <v>291</v>
      </c>
      <c r="AB73" s="569"/>
      <c r="AC73" s="569"/>
      <c r="AD73" s="569"/>
      <c r="AE73" s="569"/>
      <c r="AF73" s="569"/>
    </row>
    <row r="74" spans="1:32" s="87" customFormat="1" ht="52.5" customHeight="1">
      <c r="A74" s="548"/>
      <c r="B74" s="635"/>
      <c r="C74" s="637"/>
      <c r="D74" s="569"/>
      <c r="E74" s="569"/>
      <c r="F74" s="569"/>
      <c r="G74" s="569"/>
      <c r="H74" s="569"/>
      <c r="I74" s="569"/>
      <c r="J74" s="569"/>
      <c r="K74" s="569"/>
      <c r="L74" s="569" t="s">
        <v>168</v>
      </c>
      <c r="M74" s="569"/>
      <c r="N74" s="569" t="s">
        <v>172</v>
      </c>
      <c r="O74" s="569"/>
      <c r="P74" s="569" t="s">
        <v>173</v>
      </c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</row>
    <row r="75" spans="1:32" s="88" customFormat="1" ht="90" customHeight="1">
      <c r="A75" s="548"/>
      <c r="B75" s="535"/>
      <c r="C75" s="537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 t="s">
        <v>169</v>
      </c>
      <c r="Q75" s="569"/>
      <c r="R75" s="569" t="s">
        <v>170</v>
      </c>
      <c r="S75" s="569"/>
      <c r="T75" s="569" t="s">
        <v>171</v>
      </c>
      <c r="U75" s="569"/>
      <c r="V75" s="569"/>
      <c r="W75" s="569"/>
      <c r="X75" s="569"/>
      <c r="Y75" s="569"/>
      <c r="Z75" s="569"/>
      <c r="AA75" s="569"/>
      <c r="AB75" s="569"/>
      <c r="AC75" s="569"/>
      <c r="AD75" s="569"/>
      <c r="AE75" s="569"/>
      <c r="AF75" s="569"/>
    </row>
    <row r="76" spans="1:32" s="87" customFormat="1" ht="30" customHeight="1">
      <c r="A76" s="145">
        <v>1</v>
      </c>
      <c r="B76" s="575">
        <v>2</v>
      </c>
      <c r="C76" s="576"/>
      <c r="D76" s="569">
        <v>3</v>
      </c>
      <c r="E76" s="569"/>
      <c r="F76" s="569">
        <v>4</v>
      </c>
      <c r="G76" s="569"/>
      <c r="H76" s="569">
        <v>5</v>
      </c>
      <c r="I76" s="569"/>
      <c r="J76" s="569">
        <v>6</v>
      </c>
      <c r="K76" s="569"/>
      <c r="L76" s="575">
        <v>7</v>
      </c>
      <c r="M76" s="576"/>
      <c r="N76" s="575">
        <v>8</v>
      </c>
      <c r="O76" s="576"/>
      <c r="P76" s="569">
        <v>9</v>
      </c>
      <c r="Q76" s="569"/>
      <c r="R76" s="548">
        <v>10</v>
      </c>
      <c r="S76" s="548"/>
      <c r="T76" s="569">
        <v>11</v>
      </c>
      <c r="U76" s="569"/>
      <c r="V76" s="569">
        <v>12</v>
      </c>
      <c r="W76" s="569"/>
      <c r="X76" s="569"/>
      <c r="Y76" s="569"/>
      <c r="Z76" s="569"/>
      <c r="AA76" s="569">
        <v>13</v>
      </c>
      <c r="AB76" s="569"/>
      <c r="AC76" s="569"/>
      <c r="AD76" s="569"/>
      <c r="AE76" s="569"/>
      <c r="AF76" s="569"/>
    </row>
    <row r="77" spans="1:32" s="87" customFormat="1" ht="30.75" customHeight="1">
      <c r="A77" s="173"/>
      <c r="B77" s="632"/>
      <c r="C77" s="633"/>
      <c r="D77" s="631"/>
      <c r="E77" s="631"/>
      <c r="F77" s="552"/>
      <c r="G77" s="552"/>
      <c r="H77" s="552"/>
      <c r="I77" s="552"/>
      <c r="J77" s="552"/>
      <c r="K77" s="552"/>
      <c r="L77" s="529"/>
      <c r="M77" s="531"/>
      <c r="N77" s="529">
        <f t="shared" ref="N77" si="25">SUM(P77,R77,T77)</f>
        <v>0</v>
      </c>
      <c r="O77" s="531"/>
      <c r="P77" s="552"/>
      <c r="Q77" s="552"/>
      <c r="R77" s="552"/>
      <c r="S77" s="552"/>
      <c r="T77" s="552"/>
      <c r="U77" s="552"/>
      <c r="V77" s="675"/>
      <c r="W77" s="675"/>
      <c r="X77" s="675"/>
      <c r="Y77" s="675"/>
      <c r="Z77" s="675"/>
      <c r="AA77" s="627"/>
      <c r="AB77" s="627"/>
      <c r="AC77" s="627"/>
      <c r="AD77" s="627"/>
      <c r="AE77" s="627"/>
      <c r="AF77" s="627"/>
    </row>
    <row r="78" spans="1:32" s="87" customFormat="1" ht="37.5" customHeight="1">
      <c r="A78" s="672" t="s">
        <v>50</v>
      </c>
      <c r="B78" s="673"/>
      <c r="C78" s="673"/>
      <c r="D78" s="673"/>
      <c r="E78" s="674"/>
      <c r="F78" s="551">
        <f>SUM(F77:F77)</f>
        <v>0</v>
      </c>
      <c r="G78" s="551"/>
      <c r="H78" s="551">
        <f>SUM(H77:H77)</f>
        <v>0</v>
      </c>
      <c r="I78" s="551"/>
      <c r="J78" s="551">
        <f>SUM(J77:J77)</f>
        <v>0</v>
      </c>
      <c r="K78" s="551"/>
      <c r="L78" s="551">
        <f>SUM(L77:L77)</f>
        <v>0</v>
      </c>
      <c r="M78" s="551"/>
      <c r="N78" s="551">
        <f>SUM(N77:N77)</f>
        <v>0</v>
      </c>
      <c r="O78" s="551"/>
      <c r="P78" s="551">
        <f>SUM(P77:P77)</f>
        <v>0</v>
      </c>
      <c r="Q78" s="551"/>
      <c r="R78" s="551">
        <f>SUM(R77:R77)</f>
        <v>0</v>
      </c>
      <c r="S78" s="551"/>
      <c r="T78" s="551">
        <f>SUM(T77:T77)</f>
        <v>0</v>
      </c>
      <c r="U78" s="551"/>
      <c r="V78" s="671"/>
      <c r="W78" s="671"/>
      <c r="X78" s="671"/>
      <c r="Y78" s="671"/>
      <c r="Z78" s="671"/>
      <c r="AA78" s="586"/>
      <c r="AB78" s="586"/>
      <c r="AC78" s="586"/>
      <c r="AD78" s="586"/>
      <c r="AE78" s="586"/>
      <c r="AF78" s="586"/>
    </row>
    <row r="79" spans="1:32" s="48" customFormat="1" ht="15" customHeight="1">
      <c r="A79" s="170"/>
      <c r="B79" s="170"/>
      <c r="C79" s="170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</row>
    <row r="80" spans="1:32" s="48" customFormat="1" ht="15" customHeight="1">
      <c r="A80" s="170"/>
      <c r="B80" s="170"/>
      <c r="C80" s="170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</row>
    <row r="81" spans="1:32" s="48" customFormat="1" ht="15" customHeight="1">
      <c r="A81" s="170"/>
      <c r="B81" s="170"/>
      <c r="C81" s="170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</row>
    <row r="82" spans="1:32" s="48" customFormat="1" ht="15" customHeight="1">
      <c r="A82" s="170"/>
      <c r="B82" s="170"/>
      <c r="C82" s="170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</row>
    <row r="83" spans="1:32" s="48" customFormat="1" ht="32.25" customHeight="1">
      <c r="A83" s="170"/>
      <c r="B83" s="493" t="s">
        <v>499</v>
      </c>
      <c r="C83" s="493"/>
      <c r="D83" s="493"/>
      <c r="E83" s="493"/>
      <c r="F83" s="493"/>
      <c r="G83" s="493"/>
      <c r="H83" s="171"/>
      <c r="I83" s="171"/>
      <c r="J83" s="171"/>
      <c r="K83" s="171"/>
      <c r="L83" s="171"/>
      <c r="M83" s="670" t="s">
        <v>167</v>
      </c>
      <c r="N83" s="670"/>
      <c r="O83" s="670"/>
      <c r="P83" s="670"/>
      <c r="Q83" s="670"/>
      <c r="R83" s="171"/>
      <c r="S83" s="171"/>
      <c r="T83" s="171"/>
      <c r="U83" s="171"/>
      <c r="V83" s="171"/>
      <c r="W83" s="493" t="s">
        <v>500</v>
      </c>
      <c r="X83" s="523"/>
      <c r="Y83" s="523"/>
      <c r="Z83" s="523"/>
      <c r="AA83" s="523"/>
      <c r="AB83" s="142"/>
      <c r="AC83" s="142"/>
      <c r="AD83" s="142"/>
      <c r="AE83" s="142"/>
      <c r="AF83" s="142"/>
    </row>
    <row r="84" spans="1:32" s="57" customFormat="1" ht="33.75" customHeight="1">
      <c r="B84" s="491" t="s">
        <v>65</v>
      </c>
      <c r="C84" s="491"/>
      <c r="D84" s="491"/>
      <c r="E84" s="491"/>
      <c r="F84" s="491"/>
      <c r="G84" s="491"/>
      <c r="H84" s="85"/>
      <c r="I84" s="85"/>
      <c r="J84" s="85"/>
      <c r="K84" s="85"/>
      <c r="L84" s="85"/>
      <c r="M84" s="491" t="s">
        <v>66</v>
      </c>
      <c r="N84" s="491"/>
      <c r="O84" s="491"/>
      <c r="P84" s="491"/>
      <c r="Q84" s="491"/>
      <c r="V84" s="48"/>
      <c r="W84" s="491" t="s">
        <v>94</v>
      </c>
      <c r="X84" s="491"/>
      <c r="Y84" s="491"/>
      <c r="Z84" s="491"/>
      <c r="AA84" s="491"/>
    </row>
    <row r="85" spans="1:32" s="57" customFormat="1">
      <c r="F85" s="44"/>
      <c r="G85" s="44"/>
      <c r="H85" s="44"/>
      <c r="I85" s="44"/>
      <c r="J85" s="44"/>
      <c r="K85" s="44"/>
      <c r="L85" s="44"/>
      <c r="Q85" s="44"/>
      <c r="R85" s="44"/>
      <c r="S85" s="44"/>
      <c r="T85" s="44"/>
      <c r="X85" s="44"/>
      <c r="Y85" s="44"/>
      <c r="Z85" s="44"/>
      <c r="AA85" s="44"/>
    </row>
    <row r="86" spans="1:32" s="48" customFormat="1">
      <c r="C86" s="89"/>
      <c r="D86" s="89"/>
      <c r="E86" s="89"/>
      <c r="F86" s="89"/>
      <c r="G86" s="89"/>
      <c r="H86" s="89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89"/>
      <c r="V86" s="89"/>
    </row>
    <row r="87" spans="1:32" s="625" customFormat="1" ht="12.75">
      <c r="A87" s="624" t="s">
        <v>338</v>
      </c>
    </row>
    <row r="88" spans="1:32" s="48" customFormat="1"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</row>
    <row r="89" spans="1:32" s="48" customFormat="1">
      <c r="C89" s="91"/>
    </row>
    <row r="90" spans="1:32" s="48" customFormat="1"/>
    <row r="91" spans="1:32" s="48" customFormat="1"/>
    <row r="92" spans="1:32" s="48" customFormat="1" ht="19.5">
      <c r="C92" s="92"/>
    </row>
    <row r="93" spans="1:32" ht="19.5">
      <c r="C93" s="14"/>
    </row>
    <row r="94" spans="1:32" ht="19.5">
      <c r="C94" s="14"/>
    </row>
    <row r="95" spans="1:32" ht="19.5">
      <c r="C95" s="14"/>
    </row>
    <row r="96" spans="1:32" ht="19.5">
      <c r="C96" s="14"/>
    </row>
    <row r="97" spans="3:3" ht="19.5">
      <c r="C97" s="14"/>
    </row>
    <row r="98" spans="3:3" ht="19.5">
      <c r="C98" s="14"/>
    </row>
  </sheetData>
  <mergeCells count="206">
    <mergeCell ref="B66:L66"/>
    <mergeCell ref="B28:L28"/>
    <mergeCell ref="B65:L65"/>
    <mergeCell ref="B64:L64"/>
    <mergeCell ref="B63:L63"/>
    <mergeCell ref="B62:L62"/>
    <mergeCell ref="B61:L61"/>
    <mergeCell ref="B60:L60"/>
    <mergeCell ref="B59:L59"/>
    <mergeCell ref="B58:L58"/>
    <mergeCell ref="B57:L57"/>
    <mergeCell ref="B37:L37"/>
    <mergeCell ref="B36:L36"/>
    <mergeCell ref="B35:L35"/>
    <mergeCell ref="B34:L34"/>
    <mergeCell ref="B33:L33"/>
    <mergeCell ref="B32:L32"/>
    <mergeCell ref="B31:L31"/>
    <mergeCell ref="B30:L30"/>
    <mergeCell ref="B29:L29"/>
    <mergeCell ref="B46:L46"/>
    <mergeCell ref="B45:L45"/>
    <mergeCell ref="B44:L44"/>
    <mergeCell ref="B43:L43"/>
    <mergeCell ref="B38:L38"/>
    <mergeCell ref="B55:L55"/>
    <mergeCell ref="B54:L54"/>
    <mergeCell ref="B53:L53"/>
    <mergeCell ref="B52:L52"/>
    <mergeCell ref="B51:L51"/>
    <mergeCell ref="B50:L50"/>
    <mergeCell ref="B49:L49"/>
    <mergeCell ref="B48:L48"/>
    <mergeCell ref="B47:L47"/>
    <mergeCell ref="A8:Q8"/>
    <mergeCell ref="P17:Q17"/>
    <mergeCell ref="P18:Q18"/>
    <mergeCell ref="B18:C18"/>
    <mergeCell ref="R76:S76"/>
    <mergeCell ref="B17:C17"/>
    <mergeCell ref="T77:U77"/>
    <mergeCell ref="T76:U76"/>
    <mergeCell ref="N74:O75"/>
    <mergeCell ref="B76:C76"/>
    <mergeCell ref="F73:G75"/>
    <mergeCell ref="F76:G76"/>
    <mergeCell ref="H17:O17"/>
    <mergeCell ref="R77:S77"/>
    <mergeCell ref="P74:U74"/>
    <mergeCell ref="A67:L67"/>
    <mergeCell ref="P76:Q76"/>
    <mergeCell ref="A68:L68"/>
    <mergeCell ref="A73:A75"/>
    <mergeCell ref="J73:K75"/>
    <mergeCell ref="B42:L42"/>
    <mergeCell ref="B41:L41"/>
    <mergeCell ref="B40:L40"/>
    <mergeCell ref="B39:L39"/>
    <mergeCell ref="L76:M76"/>
    <mergeCell ref="N76:O76"/>
    <mergeCell ref="B84:G84"/>
    <mergeCell ref="W84:AA84"/>
    <mergeCell ref="M83:Q83"/>
    <mergeCell ref="M84:Q84"/>
    <mergeCell ref="R78:S78"/>
    <mergeCell ref="H78:I78"/>
    <mergeCell ref="L78:M78"/>
    <mergeCell ref="N78:O78"/>
    <mergeCell ref="B83:G83"/>
    <mergeCell ref="W83:AA83"/>
    <mergeCell ref="T78:U78"/>
    <mergeCell ref="V78:Z78"/>
    <mergeCell ref="J78:K78"/>
    <mergeCell ref="P78:Q78"/>
    <mergeCell ref="F78:G78"/>
    <mergeCell ref="A78:E78"/>
    <mergeCell ref="V77:Z77"/>
    <mergeCell ref="AD16:AF16"/>
    <mergeCell ref="AD17:AF17"/>
    <mergeCell ref="AD18:AF18"/>
    <mergeCell ref="U19:W19"/>
    <mergeCell ref="AA16:AC16"/>
    <mergeCell ref="AA17:AC17"/>
    <mergeCell ref="AD13:AF15"/>
    <mergeCell ref="AA13:AC15"/>
    <mergeCell ref="U17:W17"/>
    <mergeCell ref="X17:Z17"/>
    <mergeCell ref="AA8:AC8"/>
    <mergeCell ref="Z23:AB23"/>
    <mergeCell ref="X14:Z15"/>
    <mergeCell ref="AA19:AC19"/>
    <mergeCell ref="AA18:AC18"/>
    <mergeCell ref="X18:Z18"/>
    <mergeCell ref="X16:Z16"/>
    <mergeCell ref="U16:W16"/>
    <mergeCell ref="U14:W15"/>
    <mergeCell ref="AD8:AF8"/>
    <mergeCell ref="A4:A5"/>
    <mergeCell ref="U7:W7"/>
    <mergeCell ref="U5:W5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D7:F7"/>
    <mergeCell ref="AD4:AF5"/>
    <mergeCell ref="AA4:AC5"/>
    <mergeCell ref="R4:Z4"/>
    <mergeCell ref="R5:T5"/>
    <mergeCell ref="X7:Z7"/>
    <mergeCell ref="R7:T7"/>
    <mergeCell ref="AD7:AF7"/>
    <mergeCell ref="B6:C6"/>
    <mergeCell ref="B7:C7"/>
    <mergeCell ref="AD6:AF6"/>
    <mergeCell ref="AA7:AC7"/>
    <mergeCell ref="AA6:AC6"/>
    <mergeCell ref="U8:W8"/>
    <mergeCell ref="D76:E76"/>
    <mergeCell ref="B73:C75"/>
    <mergeCell ref="L73:U73"/>
    <mergeCell ref="B27:L27"/>
    <mergeCell ref="J76:K76"/>
    <mergeCell ref="P75:Q75"/>
    <mergeCell ref="R75:S75"/>
    <mergeCell ref="V76:Z76"/>
    <mergeCell ref="T75:U75"/>
    <mergeCell ref="L74:M75"/>
    <mergeCell ref="H73:I75"/>
    <mergeCell ref="H76:I76"/>
    <mergeCell ref="D13:G15"/>
    <mergeCell ref="X8:Z8"/>
    <mergeCell ref="P13:Q15"/>
    <mergeCell ref="R13:Z13"/>
    <mergeCell ref="U18:W18"/>
    <mergeCell ref="X19:Z19"/>
    <mergeCell ref="R16:T16"/>
    <mergeCell ref="R17:T17"/>
    <mergeCell ref="A13:A15"/>
    <mergeCell ref="H13:O15"/>
    <mergeCell ref="M24:P24"/>
    <mergeCell ref="P25:P26"/>
    <mergeCell ref="M25:M26"/>
    <mergeCell ref="N25:N26"/>
    <mergeCell ref="H18:O18"/>
    <mergeCell ref="H16:O16"/>
    <mergeCell ref="Q25:Q26"/>
    <mergeCell ref="A19:Q19"/>
    <mergeCell ref="P16:Q16"/>
    <mergeCell ref="D16:G16"/>
    <mergeCell ref="D17:G17"/>
    <mergeCell ref="D18:G18"/>
    <mergeCell ref="A87:XFD87"/>
    <mergeCell ref="AA73:AF75"/>
    <mergeCell ref="AD72:AF72"/>
    <mergeCell ref="W25:W26"/>
    <mergeCell ref="X25:X26"/>
    <mergeCell ref="AC25:AC26"/>
    <mergeCell ref="AA77:AF77"/>
    <mergeCell ref="AA76:AF76"/>
    <mergeCell ref="AD25:AD26"/>
    <mergeCell ref="H77:I77"/>
    <mergeCell ref="A24:A26"/>
    <mergeCell ref="AE25:AE26"/>
    <mergeCell ref="AF25:AF26"/>
    <mergeCell ref="Y24:AB24"/>
    <mergeCell ref="S25:S26"/>
    <mergeCell ref="D77:E77"/>
    <mergeCell ref="B77:C77"/>
    <mergeCell ref="P77:Q77"/>
    <mergeCell ref="Y25:Y26"/>
    <mergeCell ref="Z25:Z26"/>
    <mergeCell ref="AA25:AA26"/>
    <mergeCell ref="AB25:AB26"/>
    <mergeCell ref="AC24:AF24"/>
    <mergeCell ref="U24:X24"/>
    <mergeCell ref="AD1:AF1"/>
    <mergeCell ref="AA78:AF78"/>
    <mergeCell ref="T25:T26"/>
    <mergeCell ref="V25:V26"/>
    <mergeCell ref="B24:L26"/>
    <mergeCell ref="D73:E75"/>
    <mergeCell ref="AD19:AF19"/>
    <mergeCell ref="AD23:AF23"/>
    <mergeCell ref="Q24:T24"/>
    <mergeCell ref="V73:Z75"/>
    <mergeCell ref="F77:G77"/>
    <mergeCell ref="L77:M77"/>
    <mergeCell ref="N77:O77"/>
    <mergeCell ref="J77:K77"/>
    <mergeCell ref="R25:R26"/>
    <mergeCell ref="U25:U26"/>
    <mergeCell ref="B56:L56"/>
    <mergeCell ref="R8:T8"/>
    <mergeCell ref="B13:C15"/>
    <mergeCell ref="B16:C16"/>
    <mergeCell ref="O25:O26"/>
    <mergeCell ref="R18:T18"/>
    <mergeCell ref="R14:T15"/>
    <mergeCell ref="R19:T19"/>
  </mergeCells>
  <phoneticPr fontId="3" type="noConversion"/>
  <pageMargins left="0.24" right="0.16" top="0.2" bottom="0.2" header="0.31496062992125984" footer="0.31496062992125984"/>
  <pageSetup paperSize="9" scale="37" fitToHeight="3" orientation="landscape" verticalDpi="1200" r:id="rId1"/>
  <headerFooter alignWithMargins="0"/>
  <ignoredErrors>
    <ignoredError sqref="U19:Z19 AE68:AF68 R8 U8:Z8 R19 F78:U78 U28 U53 M61 N28" formulaRange="1"/>
    <ignoredError sqref="AA68:AB68 O68 M68 P68:Q68 S68:U68 W68:Y68" evalError="1" formulaRange="1"/>
    <ignoredError sqref="AC68:AD68 N68 R68 V68 Z68 X56 AD7:AF7 AD17:AF18 P56 T56 AB56 AD8:AF8 AD19:AF19 X33:X34 AF56" evalError="1"/>
    <ignoredError sqref="Q67:R67 Y67:Z67" evalError="1" formula="1" formulaRange="1"/>
    <ignoredError sqref="T67 AB67" evalError="1" formula="1"/>
    <ignoredError sqref="AA6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99"/>
  </sheetPr>
  <dimension ref="A2:H18"/>
  <sheetViews>
    <sheetView view="pageBreakPreview" zoomScale="60" zoomScaleNormal="75" workbookViewId="0">
      <selection activeCell="F14" sqref="F14:H14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689" t="s">
        <v>365</v>
      </c>
      <c r="H2" s="689"/>
    </row>
    <row r="3" spans="1:8" ht="32.25" customHeight="1">
      <c r="A3" s="470" t="s">
        <v>413</v>
      </c>
      <c r="B3" s="470"/>
      <c r="C3" s="470"/>
      <c r="D3" s="470"/>
      <c r="E3" s="470"/>
      <c r="F3" s="470"/>
      <c r="G3" s="470"/>
      <c r="H3" s="470"/>
    </row>
    <row r="4" spans="1:8" ht="28.5" customHeight="1">
      <c r="A4" s="690" t="s">
        <v>385</v>
      </c>
      <c r="B4" s="690"/>
      <c r="C4" s="690"/>
      <c r="D4" s="690"/>
      <c r="E4" s="690"/>
      <c r="F4" s="690"/>
      <c r="G4" s="690"/>
      <c r="H4" s="690"/>
    </row>
    <row r="5" spans="1:8" ht="45.75" customHeight="1">
      <c r="A5" s="691" t="s">
        <v>161</v>
      </c>
      <c r="B5" s="509" t="s">
        <v>18</v>
      </c>
      <c r="C5" s="509" t="s">
        <v>414</v>
      </c>
      <c r="D5" s="509"/>
      <c r="E5" s="507" t="s">
        <v>459</v>
      </c>
      <c r="F5" s="507"/>
      <c r="G5" s="507"/>
      <c r="H5" s="507"/>
    </row>
    <row r="6" spans="1:8" ht="65.25" customHeight="1">
      <c r="A6" s="692"/>
      <c r="B6" s="509"/>
      <c r="C6" s="224" t="s">
        <v>484</v>
      </c>
      <c r="D6" s="224" t="s">
        <v>461</v>
      </c>
      <c r="E6" s="224" t="s">
        <v>151</v>
      </c>
      <c r="F6" s="224" t="s">
        <v>146</v>
      </c>
      <c r="G6" s="29" t="s">
        <v>157</v>
      </c>
      <c r="H6" s="29" t="s">
        <v>158</v>
      </c>
    </row>
    <row r="7" spans="1:8" ht="30" customHeight="1">
      <c r="A7" s="225">
        <v>1</v>
      </c>
      <c r="B7" s="224">
        <v>2</v>
      </c>
      <c r="C7" s="225">
        <v>3</v>
      </c>
      <c r="D7" s="224">
        <v>4</v>
      </c>
      <c r="E7" s="225">
        <v>5</v>
      </c>
      <c r="F7" s="224">
        <v>6</v>
      </c>
      <c r="G7" s="225">
        <v>7</v>
      </c>
      <c r="H7" s="224">
        <v>8</v>
      </c>
    </row>
    <row r="8" spans="1:8" ht="28.5" customHeight="1">
      <c r="A8" s="693" t="s">
        <v>347</v>
      </c>
      <c r="B8" s="694"/>
      <c r="C8" s="694"/>
      <c r="D8" s="694"/>
      <c r="E8" s="694"/>
      <c r="F8" s="694"/>
      <c r="G8" s="694"/>
      <c r="H8" s="695"/>
    </row>
    <row r="9" spans="1:8" ht="59.25" customHeight="1">
      <c r="A9" s="291" t="s">
        <v>348</v>
      </c>
      <c r="B9" s="292">
        <v>6000</v>
      </c>
      <c r="C9" s="279">
        <f>SUM(C11:C12)</f>
        <v>0</v>
      </c>
      <c r="D9" s="279">
        <f>SUM(D11:D12)</f>
        <v>0</v>
      </c>
      <c r="E9" s="279">
        <f>SUM(E11:E12)</f>
        <v>0</v>
      </c>
      <c r="F9" s="279">
        <f>SUM(F11:F12)</f>
        <v>0</v>
      </c>
      <c r="G9" s="279">
        <f>F9-E9</f>
        <v>0</v>
      </c>
      <c r="H9" s="293" t="e">
        <f>(F9/E9)*100</f>
        <v>#DIV/0!</v>
      </c>
    </row>
    <row r="10" spans="1:8" ht="39.75" customHeight="1">
      <c r="A10" s="696" t="s">
        <v>349</v>
      </c>
      <c r="B10" s="697"/>
      <c r="C10" s="697"/>
      <c r="D10" s="697"/>
      <c r="E10" s="697"/>
      <c r="F10" s="697"/>
      <c r="G10" s="697"/>
      <c r="H10" s="698"/>
    </row>
    <row r="11" spans="1:8" ht="81" customHeight="1">
      <c r="A11" s="104" t="s">
        <v>350</v>
      </c>
      <c r="B11" s="292">
        <v>6010</v>
      </c>
      <c r="C11" s="192"/>
      <c r="D11" s="192"/>
      <c r="E11" s="192"/>
      <c r="F11" s="192"/>
      <c r="G11" s="192"/>
      <c r="H11" s="294" t="e">
        <f>(F11/E11)*100</f>
        <v>#DIV/0!</v>
      </c>
    </row>
    <row r="12" spans="1:8" ht="63.75" customHeight="1">
      <c r="A12" s="104" t="s">
        <v>351</v>
      </c>
      <c r="B12" s="295">
        <v>6020</v>
      </c>
      <c r="C12" s="192"/>
      <c r="D12" s="192"/>
      <c r="E12" s="192"/>
      <c r="F12" s="192"/>
      <c r="G12" s="192"/>
      <c r="H12" s="294" t="e">
        <f>(F12/E12)*100</f>
        <v>#DIV/0!</v>
      </c>
    </row>
    <row r="13" spans="1:8" ht="35.25" customHeight="1">
      <c r="A13" s="154"/>
      <c r="B13" s="174"/>
      <c r="C13" s="175"/>
      <c r="D13" s="175"/>
      <c r="E13" s="175"/>
      <c r="F13" s="175"/>
      <c r="G13" s="175"/>
      <c r="H13" s="176"/>
    </row>
    <row r="14" spans="1:8" ht="41.25" customHeight="1">
      <c r="A14" s="108" t="s">
        <v>499</v>
      </c>
      <c r="B14" s="110"/>
      <c r="C14" s="699" t="s">
        <v>142</v>
      </c>
      <c r="D14" s="699"/>
      <c r="E14" s="111"/>
      <c r="F14" s="700" t="s">
        <v>500</v>
      </c>
      <c r="G14" s="700"/>
      <c r="H14" s="700"/>
    </row>
    <row r="15" spans="1:8" ht="18.75">
      <c r="A15" s="44" t="s">
        <v>65</v>
      </c>
      <c r="B15" s="47"/>
      <c r="C15" s="502" t="s">
        <v>66</v>
      </c>
      <c r="D15" s="502"/>
      <c r="E15" s="47"/>
      <c r="F15" s="491" t="s">
        <v>182</v>
      </c>
      <c r="G15" s="491"/>
      <c r="H15" s="491"/>
    </row>
    <row r="16" spans="1:8">
      <c r="A16" s="93"/>
      <c r="B16" s="93"/>
      <c r="C16" s="93"/>
      <c r="D16" s="93"/>
      <c r="E16" s="93"/>
      <c r="F16" s="93"/>
      <c r="G16" s="93"/>
      <c r="H16" s="93"/>
    </row>
    <row r="17" spans="1:8">
      <c r="A17" s="93"/>
      <c r="B17" s="93"/>
      <c r="C17" s="93"/>
      <c r="D17" s="93"/>
      <c r="E17" s="93"/>
      <c r="F17" s="93"/>
      <c r="G17" s="93"/>
      <c r="H17" s="93"/>
    </row>
    <row r="18" spans="1:8" ht="3" customHeight="1">
      <c r="A18" s="93"/>
      <c r="B18" s="93"/>
      <c r="C18" s="93"/>
      <c r="D18" s="93"/>
      <c r="E18" s="93"/>
      <c r="F18" s="93"/>
      <c r="G18" s="93"/>
      <c r="H18" s="93"/>
    </row>
  </sheetData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  <ignoredErrors>
    <ignoredError sqref="H9 H11:H12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2:G237"/>
  <sheetViews>
    <sheetView view="pageBreakPreview" topLeftCell="B1" zoomScale="80" zoomScaleSheetLayoutView="80" workbookViewId="0">
      <selection activeCell="E5" sqref="E5"/>
    </sheetView>
  </sheetViews>
  <sheetFormatPr defaultRowHeight="18.75"/>
  <cols>
    <col min="1" max="1" width="60.28515625" style="2" customWidth="1"/>
    <col min="2" max="2" width="12.5703125" style="177" customWidth="1"/>
    <col min="3" max="3" width="14.85546875" style="207" customWidth="1"/>
    <col min="4" max="4" width="16.140625" style="177" customWidth="1"/>
    <col min="5" max="5" width="16.7109375" style="177" customWidth="1"/>
    <col min="6" max="6" width="16.140625" style="177" customWidth="1"/>
    <col min="7" max="7" width="17.140625" style="177" customWidth="1"/>
    <col min="8" max="16384" width="9.140625" style="2"/>
  </cols>
  <sheetData>
    <row r="2" spans="1:7" ht="33.75" customHeight="1">
      <c r="A2" s="517" t="s">
        <v>450</v>
      </c>
      <c r="B2" s="517"/>
      <c r="C2" s="517"/>
      <c r="D2" s="517"/>
      <c r="E2" s="517"/>
      <c r="F2" s="517"/>
      <c r="G2" s="517"/>
    </row>
    <row r="3" spans="1:7" ht="28.5" customHeight="1">
      <c r="A3" s="182"/>
      <c r="B3" s="22"/>
      <c r="C3" s="22"/>
      <c r="D3" s="182"/>
      <c r="E3" s="182"/>
      <c r="F3" s="182"/>
      <c r="G3" s="22"/>
    </row>
    <row r="4" spans="1:7" ht="60" customHeight="1">
      <c r="A4" s="296" t="s">
        <v>161</v>
      </c>
      <c r="B4" s="297" t="s">
        <v>18</v>
      </c>
      <c r="C4" s="297" t="s">
        <v>462</v>
      </c>
      <c r="D4" s="297" t="s">
        <v>465</v>
      </c>
      <c r="E4" s="297" t="s">
        <v>464</v>
      </c>
      <c r="F4" s="297" t="s">
        <v>420</v>
      </c>
      <c r="G4" s="298" t="s">
        <v>419</v>
      </c>
    </row>
    <row r="5" spans="1:7" ht="23.25" customHeight="1">
      <c r="A5" s="285">
        <v>1</v>
      </c>
      <c r="B5" s="264">
        <v>2</v>
      </c>
      <c r="C5" s="264">
        <v>3</v>
      </c>
      <c r="D5" s="264">
        <v>4</v>
      </c>
      <c r="E5" s="264">
        <v>5</v>
      </c>
      <c r="F5" s="264">
        <v>6</v>
      </c>
      <c r="G5" s="264">
        <v>7</v>
      </c>
    </row>
    <row r="6" spans="1:7" ht="44.25" customHeight="1">
      <c r="A6" s="259" t="s">
        <v>430</v>
      </c>
      <c r="B6" s="264">
        <v>6000</v>
      </c>
      <c r="C6" s="264"/>
      <c r="D6" s="283">
        <f>D7+D10</f>
        <v>0</v>
      </c>
      <c r="E6" s="283">
        <f>E7+E10</f>
        <v>0</v>
      </c>
      <c r="F6" s="283">
        <f>E6-D6</f>
        <v>0</v>
      </c>
      <c r="G6" s="284" t="e">
        <f>(E6/D6)*100</f>
        <v>#DIV/0!</v>
      </c>
    </row>
    <row r="7" spans="1:7" ht="31.5" customHeight="1">
      <c r="A7" s="299" t="s">
        <v>431</v>
      </c>
      <c r="B7" s="300">
        <v>6010</v>
      </c>
      <c r="C7" s="300"/>
      <c r="D7" s="282"/>
      <c r="E7" s="282"/>
      <c r="F7" s="283">
        <f t="shared" ref="F7:F12" si="0">E7-D7</f>
        <v>0</v>
      </c>
      <c r="G7" s="284" t="e">
        <f t="shared" ref="G7:G12" si="1">(E7/D7)*100</f>
        <v>#DIV/0!</v>
      </c>
    </row>
    <row r="8" spans="1:7" ht="21.75" customHeight="1">
      <c r="A8" s="299"/>
      <c r="B8" s="300"/>
      <c r="C8" s="300"/>
      <c r="D8" s="282"/>
      <c r="E8" s="282"/>
      <c r="F8" s="283">
        <f t="shared" si="0"/>
        <v>0</v>
      </c>
      <c r="G8" s="284" t="e">
        <f t="shared" si="1"/>
        <v>#DIV/0!</v>
      </c>
    </row>
    <row r="9" spans="1:7" ht="23.25" customHeight="1">
      <c r="A9" s="263"/>
      <c r="B9" s="264"/>
      <c r="C9" s="264"/>
      <c r="D9" s="283"/>
      <c r="E9" s="283"/>
      <c r="F9" s="283">
        <f t="shared" si="0"/>
        <v>0</v>
      </c>
      <c r="G9" s="284" t="e">
        <f t="shared" si="1"/>
        <v>#DIV/0!</v>
      </c>
    </row>
    <row r="10" spans="1:7" s="106" customFormat="1" ht="26.25" customHeight="1">
      <c r="A10" s="301" t="s">
        <v>432</v>
      </c>
      <c r="B10" s="302">
        <v>6020</v>
      </c>
      <c r="C10" s="302"/>
      <c r="D10" s="282"/>
      <c r="E10" s="282"/>
      <c r="F10" s="283">
        <f t="shared" si="0"/>
        <v>0</v>
      </c>
      <c r="G10" s="284" t="e">
        <f t="shared" si="1"/>
        <v>#DIV/0!</v>
      </c>
    </row>
    <row r="11" spans="1:7" ht="23.25" customHeight="1">
      <c r="A11" s="263"/>
      <c r="B11" s="264"/>
      <c r="C11" s="264"/>
      <c r="D11" s="283"/>
      <c r="E11" s="283"/>
      <c r="F11" s="283">
        <f t="shared" si="0"/>
        <v>0</v>
      </c>
      <c r="G11" s="284" t="e">
        <f t="shared" si="1"/>
        <v>#DIV/0!</v>
      </c>
    </row>
    <row r="12" spans="1:7" ht="24" customHeight="1">
      <c r="A12" s="263"/>
      <c r="B12" s="264"/>
      <c r="C12" s="264"/>
      <c r="D12" s="283"/>
      <c r="E12" s="283"/>
      <c r="F12" s="283">
        <f t="shared" si="0"/>
        <v>0</v>
      </c>
      <c r="G12" s="284" t="e">
        <f t="shared" si="1"/>
        <v>#DIV/0!</v>
      </c>
    </row>
    <row r="13" spans="1:7">
      <c r="A13" s="186"/>
      <c r="B13" s="187"/>
      <c r="C13" s="187"/>
      <c r="D13" s="188"/>
      <c r="E13" s="189"/>
      <c r="F13" s="189"/>
      <c r="G13" s="189"/>
    </row>
    <row r="14" spans="1:7" ht="26.25" customHeight="1">
      <c r="A14" s="108" t="s">
        <v>375</v>
      </c>
      <c r="B14" s="45"/>
      <c r="C14" s="45"/>
      <c r="D14" s="181" t="s">
        <v>81</v>
      </c>
      <c r="E14" s="194"/>
      <c r="F14" s="510" t="s">
        <v>403</v>
      </c>
      <c r="G14" s="510"/>
    </row>
    <row r="15" spans="1:7">
      <c r="A15" s="179" t="s">
        <v>377</v>
      </c>
      <c r="B15" s="180"/>
      <c r="C15" s="211"/>
      <c r="D15" s="179" t="s">
        <v>383</v>
      </c>
      <c r="E15" s="179"/>
      <c r="F15" s="491" t="s">
        <v>182</v>
      </c>
      <c r="G15" s="491"/>
    </row>
    <row r="16" spans="1:7">
      <c r="A16" s="186"/>
      <c r="B16" s="187"/>
      <c r="C16" s="187"/>
      <c r="D16" s="188"/>
      <c r="E16" s="189"/>
      <c r="F16" s="189"/>
      <c r="G16" s="189"/>
    </row>
    <row r="17" spans="1:7">
      <c r="A17" s="186"/>
      <c r="B17" s="187"/>
      <c r="C17" s="187"/>
      <c r="D17" s="188"/>
      <c r="E17" s="189"/>
      <c r="F17" s="189"/>
      <c r="G17" s="189"/>
    </row>
    <row r="18" spans="1:7">
      <c r="A18" s="186"/>
      <c r="B18" s="187"/>
      <c r="C18" s="187"/>
      <c r="D18" s="188"/>
      <c r="E18" s="189"/>
      <c r="F18" s="189"/>
      <c r="G18" s="189"/>
    </row>
    <row r="19" spans="1:7">
      <c r="A19" s="186"/>
      <c r="B19" s="187"/>
      <c r="C19" s="187"/>
      <c r="D19" s="188"/>
      <c r="E19" s="189"/>
      <c r="F19" s="189"/>
      <c r="G19" s="189"/>
    </row>
    <row r="20" spans="1:7">
      <c r="A20" s="186"/>
      <c r="B20" s="187"/>
      <c r="C20" s="187"/>
      <c r="D20" s="188"/>
      <c r="E20" s="189"/>
      <c r="F20" s="189"/>
      <c r="G20" s="189"/>
    </row>
    <row r="21" spans="1:7">
      <c r="A21" s="186"/>
      <c r="B21" s="187"/>
      <c r="C21" s="187"/>
      <c r="D21" s="188"/>
      <c r="E21" s="189"/>
      <c r="F21" s="189"/>
      <c r="G21" s="189"/>
    </row>
    <row r="22" spans="1:7">
      <c r="A22" s="186"/>
      <c r="B22" s="187"/>
      <c r="C22" s="187"/>
      <c r="D22" s="188"/>
      <c r="E22" s="189"/>
      <c r="F22" s="189"/>
      <c r="G22" s="189"/>
    </row>
    <row r="23" spans="1:7">
      <c r="A23" s="186"/>
      <c r="B23" s="187"/>
      <c r="C23" s="187"/>
      <c r="D23" s="188"/>
      <c r="E23" s="189"/>
      <c r="F23" s="189"/>
      <c r="G23" s="189"/>
    </row>
    <row r="24" spans="1:7">
      <c r="A24" s="186"/>
      <c r="B24" s="187"/>
      <c r="C24" s="187"/>
      <c r="D24" s="188"/>
      <c r="E24" s="189"/>
      <c r="F24" s="189"/>
      <c r="G24" s="189"/>
    </row>
    <row r="25" spans="1:7">
      <c r="A25" s="186"/>
      <c r="B25" s="187"/>
      <c r="C25" s="187"/>
      <c r="D25" s="188"/>
      <c r="E25" s="189"/>
      <c r="F25" s="189"/>
      <c r="G25" s="189"/>
    </row>
    <row r="26" spans="1:7">
      <c r="A26" s="186"/>
      <c r="B26" s="187"/>
      <c r="C26" s="187"/>
      <c r="D26" s="188"/>
      <c r="E26" s="189"/>
      <c r="F26" s="189"/>
      <c r="G26" s="189"/>
    </row>
    <row r="27" spans="1:7">
      <c r="A27" s="186"/>
      <c r="B27" s="187"/>
      <c r="C27" s="187"/>
      <c r="D27" s="188"/>
      <c r="E27" s="189"/>
      <c r="F27" s="189"/>
      <c r="G27" s="189"/>
    </row>
    <row r="28" spans="1:7">
      <c r="A28" s="186"/>
      <c r="B28" s="187"/>
      <c r="C28" s="187"/>
      <c r="D28" s="188"/>
      <c r="E28" s="189"/>
      <c r="F28" s="189"/>
      <c r="G28" s="189"/>
    </row>
    <row r="29" spans="1:7">
      <c r="A29" s="186"/>
      <c r="B29" s="187"/>
      <c r="C29" s="187"/>
      <c r="D29" s="188"/>
      <c r="E29" s="189"/>
      <c r="F29" s="189"/>
      <c r="G29" s="189"/>
    </row>
    <row r="30" spans="1:7">
      <c r="A30" s="186"/>
      <c r="B30" s="187"/>
      <c r="C30" s="187"/>
      <c r="D30" s="188"/>
      <c r="E30" s="189"/>
      <c r="F30" s="189"/>
      <c r="G30" s="189"/>
    </row>
    <row r="31" spans="1:7">
      <c r="A31" s="186"/>
      <c r="B31" s="187"/>
      <c r="C31" s="187"/>
      <c r="D31" s="188"/>
      <c r="E31" s="189"/>
      <c r="F31" s="189"/>
      <c r="G31" s="189"/>
    </row>
    <row r="32" spans="1:7">
      <c r="A32" s="186"/>
      <c r="B32" s="187"/>
      <c r="C32" s="187"/>
      <c r="D32" s="188"/>
      <c r="E32" s="189"/>
      <c r="F32" s="189"/>
      <c r="G32" s="189"/>
    </row>
    <row r="33" spans="1:7">
      <c r="A33" s="186"/>
      <c r="B33" s="187"/>
      <c r="C33" s="187"/>
      <c r="D33" s="188"/>
      <c r="E33" s="189"/>
      <c r="F33" s="189"/>
      <c r="G33" s="189"/>
    </row>
    <row r="34" spans="1:7">
      <c r="A34" s="186"/>
      <c r="B34" s="187"/>
      <c r="C34" s="187"/>
      <c r="D34" s="188"/>
      <c r="E34" s="189"/>
      <c r="F34" s="189"/>
      <c r="G34" s="189"/>
    </row>
    <row r="35" spans="1:7">
      <c r="A35" s="186"/>
      <c r="B35" s="187"/>
      <c r="C35" s="187"/>
      <c r="D35" s="188"/>
      <c r="E35" s="189"/>
      <c r="F35" s="189"/>
      <c r="G35" s="189"/>
    </row>
    <row r="36" spans="1:7">
      <c r="A36" s="186"/>
      <c r="B36" s="187"/>
      <c r="C36" s="187"/>
      <c r="D36" s="188"/>
      <c r="E36" s="189"/>
      <c r="F36" s="189"/>
      <c r="G36" s="189"/>
    </row>
    <row r="37" spans="1:7">
      <c r="A37" s="186"/>
      <c r="B37" s="187"/>
      <c r="C37" s="187"/>
      <c r="D37" s="188"/>
      <c r="E37" s="189"/>
      <c r="F37" s="189"/>
      <c r="G37" s="189"/>
    </row>
    <row r="38" spans="1:7">
      <c r="A38" s="186"/>
      <c r="B38" s="187"/>
      <c r="C38" s="187"/>
      <c r="D38" s="188"/>
      <c r="E38" s="189"/>
      <c r="F38" s="189"/>
      <c r="G38" s="189"/>
    </row>
    <row r="39" spans="1:7">
      <c r="A39" s="186"/>
      <c r="B39" s="187"/>
      <c r="C39" s="187"/>
      <c r="D39" s="188"/>
      <c r="E39" s="189"/>
      <c r="F39" s="189"/>
      <c r="G39" s="189"/>
    </row>
    <row r="40" spans="1:7">
      <c r="A40" s="186"/>
      <c r="B40" s="187"/>
      <c r="C40" s="187"/>
      <c r="D40" s="188"/>
      <c r="E40" s="189"/>
      <c r="F40" s="189"/>
      <c r="G40" s="189"/>
    </row>
    <row r="41" spans="1:7">
      <c r="A41" s="186"/>
      <c r="B41" s="187"/>
      <c r="C41" s="187"/>
      <c r="D41" s="188"/>
      <c r="E41" s="189"/>
      <c r="F41" s="189"/>
      <c r="G41" s="189"/>
    </row>
    <row r="42" spans="1:7">
      <c r="A42" s="186"/>
      <c r="B42" s="187"/>
      <c r="C42" s="187"/>
      <c r="D42" s="188"/>
      <c r="E42" s="189"/>
      <c r="F42" s="189"/>
      <c r="G42" s="189"/>
    </row>
    <row r="43" spans="1:7">
      <c r="A43" s="186"/>
      <c r="B43" s="187"/>
      <c r="C43" s="187"/>
      <c r="D43" s="188"/>
      <c r="E43" s="189"/>
      <c r="F43" s="189"/>
      <c r="G43" s="189"/>
    </row>
    <row r="44" spans="1:7">
      <c r="A44" s="186"/>
      <c r="B44" s="187"/>
      <c r="C44" s="187"/>
      <c r="D44" s="188"/>
      <c r="E44" s="189"/>
      <c r="F44" s="189"/>
      <c r="G44" s="189"/>
    </row>
    <row r="45" spans="1:7">
      <c r="A45" s="186"/>
      <c r="B45" s="187"/>
      <c r="C45" s="187"/>
      <c r="D45" s="188"/>
      <c r="E45" s="189"/>
      <c r="F45" s="189"/>
      <c r="G45" s="189"/>
    </row>
    <row r="46" spans="1:7">
      <c r="A46" s="186"/>
      <c r="B46" s="187"/>
      <c r="C46" s="187"/>
      <c r="D46" s="188"/>
      <c r="E46" s="189"/>
      <c r="F46" s="189"/>
      <c r="G46" s="189"/>
    </row>
    <row r="47" spans="1:7">
      <c r="A47" s="186"/>
      <c r="D47" s="190"/>
      <c r="E47" s="191"/>
      <c r="F47" s="191"/>
      <c r="G47" s="191"/>
    </row>
    <row r="48" spans="1:7">
      <c r="A48" s="11"/>
      <c r="D48" s="190"/>
      <c r="E48" s="191"/>
      <c r="F48" s="191"/>
      <c r="G48" s="191"/>
    </row>
    <row r="49" spans="1:7">
      <c r="A49" s="11"/>
      <c r="D49" s="190"/>
      <c r="E49" s="191"/>
      <c r="F49" s="191"/>
      <c r="G49" s="191"/>
    </row>
    <row r="50" spans="1:7">
      <c r="A50" s="11"/>
      <c r="D50" s="190"/>
      <c r="E50" s="191"/>
      <c r="F50" s="191"/>
      <c r="G50" s="191"/>
    </row>
    <row r="51" spans="1:7">
      <c r="A51" s="11"/>
      <c r="D51" s="190"/>
      <c r="E51" s="191"/>
      <c r="F51" s="191"/>
      <c r="G51" s="191"/>
    </row>
    <row r="52" spans="1:7">
      <c r="A52" s="11"/>
      <c r="D52" s="190"/>
      <c r="E52" s="191"/>
      <c r="F52" s="191"/>
      <c r="G52" s="191"/>
    </row>
    <row r="53" spans="1:7">
      <c r="A53" s="11"/>
      <c r="D53" s="190"/>
      <c r="E53" s="191"/>
      <c r="F53" s="191"/>
      <c r="G53" s="191"/>
    </row>
    <row r="54" spans="1:7">
      <c r="A54" s="11"/>
      <c r="D54" s="190"/>
      <c r="E54" s="191"/>
      <c r="F54" s="191"/>
      <c r="G54" s="191"/>
    </row>
    <row r="55" spans="1:7">
      <c r="A55" s="11"/>
      <c r="D55" s="190"/>
      <c r="E55" s="191"/>
      <c r="F55" s="191"/>
      <c r="G55" s="191"/>
    </row>
    <row r="56" spans="1:7">
      <c r="A56" s="11"/>
      <c r="D56" s="190"/>
      <c r="E56" s="191"/>
      <c r="F56" s="191"/>
      <c r="G56" s="191"/>
    </row>
    <row r="57" spans="1:7">
      <c r="A57" s="11"/>
      <c r="D57" s="190"/>
      <c r="E57" s="191"/>
      <c r="F57" s="191"/>
      <c r="G57" s="191"/>
    </row>
    <row r="58" spans="1:7">
      <c r="A58" s="11"/>
      <c r="D58" s="190"/>
      <c r="E58" s="191"/>
      <c r="F58" s="191"/>
      <c r="G58" s="191"/>
    </row>
    <row r="59" spans="1:7">
      <c r="A59" s="11"/>
      <c r="D59" s="190"/>
      <c r="E59" s="191"/>
      <c r="F59" s="191"/>
      <c r="G59" s="191"/>
    </row>
    <row r="60" spans="1:7">
      <c r="A60" s="11"/>
      <c r="D60" s="190"/>
      <c r="E60" s="191"/>
      <c r="F60" s="191"/>
      <c r="G60" s="191"/>
    </row>
    <row r="61" spans="1:7">
      <c r="A61" s="11"/>
      <c r="D61" s="190"/>
      <c r="E61" s="191"/>
      <c r="F61" s="191"/>
      <c r="G61" s="191"/>
    </row>
    <row r="62" spans="1:7">
      <c r="A62" s="11"/>
      <c r="D62" s="190"/>
      <c r="E62" s="191"/>
      <c r="F62" s="191"/>
      <c r="G62" s="191"/>
    </row>
    <row r="63" spans="1:7">
      <c r="A63" s="11"/>
      <c r="D63" s="190"/>
      <c r="E63" s="191"/>
      <c r="F63" s="191"/>
      <c r="G63" s="191"/>
    </row>
    <row r="64" spans="1:7">
      <c r="A64" s="11"/>
      <c r="D64" s="190"/>
      <c r="E64" s="191"/>
      <c r="F64" s="191"/>
      <c r="G64" s="191"/>
    </row>
    <row r="65" spans="1:7">
      <c r="A65" s="11"/>
      <c r="D65" s="190"/>
      <c r="E65" s="191"/>
      <c r="F65" s="191"/>
      <c r="G65" s="191"/>
    </row>
    <row r="66" spans="1:7">
      <c r="A66" s="11"/>
      <c r="D66" s="190"/>
      <c r="E66" s="191"/>
      <c r="F66" s="191"/>
      <c r="G66" s="191"/>
    </row>
    <row r="67" spans="1:7">
      <c r="A67" s="11"/>
      <c r="D67" s="190"/>
      <c r="E67" s="191"/>
      <c r="F67" s="191"/>
      <c r="G67" s="191"/>
    </row>
    <row r="68" spans="1:7">
      <c r="A68" s="11"/>
      <c r="D68" s="190"/>
      <c r="E68" s="191"/>
      <c r="F68" s="191"/>
      <c r="G68" s="191"/>
    </row>
    <row r="69" spans="1:7">
      <c r="A69" s="11"/>
      <c r="D69" s="190"/>
      <c r="E69" s="191"/>
      <c r="F69" s="191"/>
      <c r="G69" s="191"/>
    </row>
    <row r="70" spans="1:7">
      <c r="A70" s="11"/>
    </row>
    <row r="71" spans="1:7">
      <c r="A71" s="19"/>
    </row>
    <row r="72" spans="1:7">
      <c r="A72" s="19"/>
    </row>
    <row r="73" spans="1:7">
      <c r="A73" s="19"/>
    </row>
    <row r="74" spans="1:7">
      <c r="A74" s="19"/>
    </row>
    <row r="75" spans="1:7">
      <c r="A75" s="19"/>
    </row>
    <row r="76" spans="1:7">
      <c r="A76" s="19"/>
    </row>
    <row r="77" spans="1:7">
      <c r="A77" s="19"/>
    </row>
    <row r="78" spans="1:7">
      <c r="A78" s="19"/>
    </row>
    <row r="79" spans="1:7">
      <c r="A79" s="19"/>
    </row>
    <row r="80" spans="1:7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3"/>
  <sheetViews>
    <sheetView view="pageBreakPreview" topLeftCell="A76" zoomScale="50" zoomScaleNormal="50" zoomScaleSheetLayoutView="50" workbookViewId="0">
      <selection activeCell="J62" sqref="J62"/>
    </sheetView>
  </sheetViews>
  <sheetFormatPr defaultRowHeight="18.75"/>
  <cols>
    <col min="1" max="1" width="98.5703125" style="2" customWidth="1"/>
    <col min="2" max="2" width="14.85546875" style="9" customWidth="1"/>
    <col min="3" max="7" width="22.42578125" style="9" customWidth="1"/>
    <col min="8" max="8" width="19.85546875" style="9" customWidth="1"/>
    <col min="9" max="9" width="40.140625" style="9" customWidth="1"/>
    <col min="10" max="16384" width="9.140625" style="2"/>
  </cols>
  <sheetData>
    <row r="1" spans="1:9" ht="29.25" customHeight="1">
      <c r="I1" s="109" t="s">
        <v>358</v>
      </c>
    </row>
    <row r="2" spans="1:9" ht="37.5" customHeight="1">
      <c r="A2" s="494" t="s">
        <v>76</v>
      </c>
      <c r="B2" s="494"/>
      <c r="C2" s="494"/>
      <c r="D2" s="494"/>
      <c r="E2" s="494"/>
      <c r="F2" s="494"/>
      <c r="G2" s="494"/>
      <c r="H2" s="494"/>
      <c r="I2" s="494"/>
    </row>
    <row r="3" spans="1:9" ht="22.5" customHeight="1">
      <c r="A3" s="15"/>
      <c r="B3" s="22"/>
      <c r="C3" s="22"/>
      <c r="D3" s="22"/>
      <c r="E3" s="22"/>
      <c r="F3" s="22"/>
      <c r="G3" s="22"/>
      <c r="H3" s="22" t="s">
        <v>339</v>
      </c>
      <c r="I3" s="22"/>
    </row>
    <row r="4" spans="1:9" ht="55.5" customHeight="1">
      <c r="A4" s="487" t="s">
        <v>161</v>
      </c>
      <c r="B4" s="471" t="s">
        <v>18</v>
      </c>
      <c r="C4" s="471" t="s">
        <v>286</v>
      </c>
      <c r="D4" s="471"/>
      <c r="E4" s="487" t="s">
        <v>459</v>
      </c>
      <c r="F4" s="487"/>
      <c r="G4" s="487"/>
      <c r="H4" s="487"/>
      <c r="I4" s="487"/>
    </row>
    <row r="5" spans="1:9" ht="108" customHeight="1">
      <c r="A5" s="487"/>
      <c r="B5" s="471"/>
      <c r="C5" s="112" t="s">
        <v>460</v>
      </c>
      <c r="D5" s="112" t="s">
        <v>461</v>
      </c>
      <c r="E5" s="112" t="s">
        <v>151</v>
      </c>
      <c r="F5" s="112" t="s">
        <v>146</v>
      </c>
      <c r="G5" s="113" t="s">
        <v>157</v>
      </c>
      <c r="H5" s="113" t="s">
        <v>379</v>
      </c>
      <c r="I5" s="112" t="s">
        <v>156</v>
      </c>
    </row>
    <row r="6" spans="1:9" ht="42.75" customHeight="1">
      <c r="A6" s="114">
        <v>1</v>
      </c>
      <c r="B6" s="112">
        <v>2</v>
      </c>
      <c r="C6" s="114">
        <v>3</v>
      </c>
      <c r="D6" s="112">
        <v>4</v>
      </c>
      <c r="E6" s="114">
        <v>5</v>
      </c>
      <c r="F6" s="112">
        <v>6</v>
      </c>
      <c r="G6" s="114">
        <v>7</v>
      </c>
      <c r="H6" s="112">
        <v>8</v>
      </c>
      <c r="I6" s="114">
        <v>9</v>
      </c>
    </row>
    <row r="7" spans="1:9" s="4" customFormat="1" ht="39.75" customHeight="1">
      <c r="A7" s="495" t="s">
        <v>155</v>
      </c>
      <c r="B7" s="495"/>
      <c r="C7" s="495"/>
      <c r="D7" s="495"/>
      <c r="E7" s="495"/>
      <c r="F7" s="495"/>
      <c r="G7" s="495"/>
      <c r="H7" s="495"/>
      <c r="I7" s="495"/>
    </row>
    <row r="8" spans="1:9" s="4" customFormat="1" ht="54" customHeight="1">
      <c r="A8" s="115" t="s">
        <v>128</v>
      </c>
      <c r="B8" s="116">
        <v>1000</v>
      </c>
      <c r="C8" s="117">
        <v>26032</v>
      </c>
      <c r="D8" s="306">
        <v>36711</v>
      </c>
      <c r="E8" s="308">
        <v>37700</v>
      </c>
      <c r="F8" s="306">
        <v>36711</v>
      </c>
      <c r="G8" s="117">
        <f>F8-E8</f>
        <v>-989</v>
      </c>
      <c r="H8" s="309">
        <f>(F8/E8)*100</f>
        <v>97.376657824933687</v>
      </c>
      <c r="I8" s="118"/>
    </row>
    <row r="9" spans="1:9" s="97" customFormat="1" ht="51" customHeight="1">
      <c r="A9" s="115" t="s">
        <v>113</v>
      </c>
      <c r="B9" s="116">
        <v>1010</v>
      </c>
      <c r="C9" s="117">
        <f>SUM(C10:C17)</f>
        <v>-21961</v>
      </c>
      <c r="D9" s="306">
        <f>SUM(D10:D17)</f>
        <v>-30515</v>
      </c>
      <c r="E9" s="117">
        <v>-32136</v>
      </c>
      <c r="F9" s="306">
        <f>SUM(F10:F17)</f>
        <v>-30515</v>
      </c>
      <c r="G9" s="117">
        <f>F9-E9</f>
        <v>1621</v>
      </c>
      <c r="H9" s="309">
        <f t="shared" ref="H9:H70" si="0">(F9/E9)*100</f>
        <v>94.955812795618627</v>
      </c>
      <c r="I9" s="118"/>
    </row>
    <row r="10" spans="1:9" s="97" customFormat="1" ht="45" customHeight="1">
      <c r="A10" s="119" t="s">
        <v>312</v>
      </c>
      <c r="B10" s="120">
        <v>1011</v>
      </c>
      <c r="C10" s="121">
        <v>-3174</v>
      </c>
      <c r="D10" s="307">
        <v>-4612</v>
      </c>
      <c r="E10" s="121">
        <v>-3100</v>
      </c>
      <c r="F10" s="121">
        <v>-4612</v>
      </c>
      <c r="G10" s="121">
        <f t="shared" ref="G10:G58" si="1">F10-E10</f>
        <v>-1512</v>
      </c>
      <c r="H10" s="122">
        <f t="shared" si="0"/>
        <v>148.7741935483871</v>
      </c>
      <c r="I10" s="123"/>
    </row>
    <row r="11" spans="1:9" s="97" customFormat="1" ht="36" customHeight="1">
      <c r="A11" s="119" t="s">
        <v>313</v>
      </c>
      <c r="B11" s="120">
        <v>1012</v>
      </c>
      <c r="C11" s="121">
        <v>-476</v>
      </c>
      <c r="D11" s="121">
        <v>-495</v>
      </c>
      <c r="E11" s="121">
        <v>-710</v>
      </c>
      <c r="F11" s="121">
        <v>-495</v>
      </c>
      <c r="G11" s="121">
        <f t="shared" si="1"/>
        <v>215</v>
      </c>
      <c r="H11" s="122">
        <f t="shared" si="0"/>
        <v>69.718309859154928</v>
      </c>
      <c r="I11" s="123"/>
    </row>
    <row r="12" spans="1:9" s="97" customFormat="1" ht="39" customHeight="1">
      <c r="A12" s="119" t="s">
        <v>314</v>
      </c>
      <c r="B12" s="120">
        <v>1013</v>
      </c>
      <c r="C12" s="121">
        <v>-506</v>
      </c>
      <c r="D12" s="121">
        <v>-547</v>
      </c>
      <c r="E12" s="121">
        <v>-560</v>
      </c>
      <c r="F12" s="121">
        <v>-547</v>
      </c>
      <c r="G12" s="121">
        <f t="shared" si="1"/>
        <v>13</v>
      </c>
      <c r="H12" s="122">
        <f t="shared" si="0"/>
        <v>97.678571428571431</v>
      </c>
      <c r="I12" s="123"/>
    </row>
    <row r="13" spans="1:9" s="97" customFormat="1" ht="39" customHeight="1">
      <c r="A13" s="119" t="s">
        <v>5</v>
      </c>
      <c r="B13" s="120">
        <v>1014</v>
      </c>
      <c r="C13" s="121">
        <v>-12980</v>
      </c>
      <c r="D13" s="307">
        <v>-17775</v>
      </c>
      <c r="E13" s="121">
        <v>-20924</v>
      </c>
      <c r="F13" s="307">
        <v>-17775</v>
      </c>
      <c r="G13" s="121">
        <f t="shared" si="1"/>
        <v>3149</v>
      </c>
      <c r="H13" s="122">
        <f t="shared" si="0"/>
        <v>84.950296310456892</v>
      </c>
      <c r="I13" s="123"/>
    </row>
    <row r="14" spans="1:9" s="97" customFormat="1" ht="37.5" customHeight="1">
      <c r="A14" s="119" t="s">
        <v>6</v>
      </c>
      <c r="B14" s="120">
        <v>1015</v>
      </c>
      <c r="C14" s="121">
        <v>-2416</v>
      </c>
      <c r="D14" s="307">
        <v>-3659</v>
      </c>
      <c r="E14" s="121">
        <v>-4252</v>
      </c>
      <c r="F14" s="307">
        <v>-3659</v>
      </c>
      <c r="G14" s="121">
        <f t="shared" si="1"/>
        <v>593</v>
      </c>
      <c r="H14" s="122">
        <f t="shared" si="0"/>
        <v>86.053621825023512</v>
      </c>
      <c r="I14" s="123"/>
    </row>
    <row r="15" spans="1:9" s="1" customFormat="1" ht="71.25" customHeight="1">
      <c r="A15" s="119" t="s">
        <v>315</v>
      </c>
      <c r="B15" s="124">
        <v>1016</v>
      </c>
      <c r="C15" s="121">
        <v>-295</v>
      </c>
      <c r="D15" s="307">
        <v>-498</v>
      </c>
      <c r="E15" s="121">
        <v>-410</v>
      </c>
      <c r="F15" s="121">
        <v>-498</v>
      </c>
      <c r="G15" s="121">
        <f t="shared" si="1"/>
        <v>-88</v>
      </c>
      <c r="H15" s="122">
        <f t="shared" si="0"/>
        <v>121.46341463414633</v>
      </c>
      <c r="I15" s="125"/>
    </row>
    <row r="16" spans="1:9" s="1" customFormat="1" ht="36.75" customHeight="1">
      <c r="A16" s="119" t="s">
        <v>316</v>
      </c>
      <c r="B16" s="124">
        <v>1017</v>
      </c>
      <c r="C16" s="121">
        <v>-1262</v>
      </c>
      <c r="D16" s="307">
        <v>-1658</v>
      </c>
      <c r="E16" s="121">
        <v>-1380</v>
      </c>
      <c r="F16" s="307">
        <v>-1658</v>
      </c>
      <c r="G16" s="121">
        <f t="shared" si="1"/>
        <v>-278</v>
      </c>
      <c r="H16" s="122">
        <f t="shared" si="0"/>
        <v>120.14492753623189</v>
      </c>
      <c r="I16" s="125"/>
    </row>
    <row r="17" spans="1:9" s="97" customFormat="1" ht="40.5" customHeight="1">
      <c r="A17" s="119" t="s">
        <v>317</v>
      </c>
      <c r="B17" s="120">
        <v>1018</v>
      </c>
      <c r="C17" s="121">
        <v>-852</v>
      </c>
      <c r="D17" s="307">
        <v>-1271</v>
      </c>
      <c r="E17" s="121">
        <v>-800</v>
      </c>
      <c r="F17" s="307">
        <v>-1271</v>
      </c>
      <c r="G17" s="121">
        <f t="shared" si="1"/>
        <v>-471</v>
      </c>
      <c r="H17" s="122">
        <f t="shared" si="0"/>
        <v>158.875</v>
      </c>
      <c r="I17" s="123"/>
    </row>
    <row r="18" spans="1:9" s="4" customFormat="1" ht="31.5" customHeight="1">
      <c r="A18" s="115" t="s">
        <v>23</v>
      </c>
      <c r="B18" s="116">
        <v>1020</v>
      </c>
      <c r="C18" s="117">
        <f>SUM(C8,C9)</f>
        <v>4071</v>
      </c>
      <c r="D18" s="306">
        <f>SUM(D8,D9)</f>
        <v>6196</v>
      </c>
      <c r="E18" s="308">
        <v>5564</v>
      </c>
      <c r="F18" s="306">
        <f>SUM(F8,F9)</f>
        <v>6196</v>
      </c>
      <c r="G18" s="117">
        <f t="shared" si="1"/>
        <v>632</v>
      </c>
      <c r="H18" s="309">
        <f t="shared" si="0"/>
        <v>111.35873472322071</v>
      </c>
      <c r="I18" s="118"/>
    </row>
    <row r="19" spans="1:9" s="97" customFormat="1" ht="37.5" customHeight="1">
      <c r="A19" s="115" t="s">
        <v>135</v>
      </c>
      <c r="B19" s="116">
        <v>1030</v>
      </c>
      <c r="C19" s="117">
        <f>SUM(C20:C37,C39)</f>
        <v>-3586</v>
      </c>
      <c r="D19" s="117">
        <f>SUM(D20:D37,D39)</f>
        <v>-4707</v>
      </c>
      <c r="E19" s="117">
        <f>SUM(E20:E37,E39)</f>
        <v>-5446</v>
      </c>
      <c r="F19" s="117">
        <f>SUM(F20:F37,F39)</f>
        <v>-4707</v>
      </c>
      <c r="G19" s="117">
        <f t="shared" si="1"/>
        <v>739</v>
      </c>
      <c r="H19" s="309">
        <f t="shared" si="0"/>
        <v>86.430407638633852</v>
      </c>
      <c r="I19" s="118"/>
    </row>
    <row r="20" spans="1:9" s="97" customFormat="1" ht="57" customHeight="1">
      <c r="A20" s="119" t="s">
        <v>83</v>
      </c>
      <c r="B20" s="120">
        <v>1031</v>
      </c>
      <c r="C20" s="310" t="s">
        <v>195</v>
      </c>
      <c r="D20" s="310" t="s">
        <v>195</v>
      </c>
      <c r="E20" s="310" t="s">
        <v>195</v>
      </c>
      <c r="F20" s="310" t="s">
        <v>195</v>
      </c>
      <c r="G20" s="312" t="e">
        <f t="shared" si="1"/>
        <v>#VALUE!</v>
      </c>
      <c r="H20" s="313" t="e">
        <f t="shared" si="0"/>
        <v>#VALUE!</v>
      </c>
      <c r="I20" s="123"/>
    </row>
    <row r="21" spans="1:9" s="97" customFormat="1" ht="43.5" customHeight="1">
      <c r="A21" s="119" t="s">
        <v>129</v>
      </c>
      <c r="B21" s="120">
        <v>1032</v>
      </c>
      <c r="C21" s="310">
        <v>-41</v>
      </c>
      <c r="D21" s="311">
        <v>-56</v>
      </c>
      <c r="E21" s="310">
        <v>-36</v>
      </c>
      <c r="F21" s="311">
        <v>-56</v>
      </c>
      <c r="G21" s="121">
        <f t="shared" si="1"/>
        <v>-20</v>
      </c>
      <c r="H21" s="122">
        <f t="shared" si="0"/>
        <v>155.55555555555557</v>
      </c>
      <c r="I21" s="123"/>
    </row>
    <row r="22" spans="1:9" s="106" customFormat="1" ht="43.5" customHeight="1">
      <c r="A22" s="119" t="s">
        <v>22</v>
      </c>
      <c r="B22" s="120">
        <v>1033</v>
      </c>
      <c r="C22" s="121">
        <v>-40</v>
      </c>
      <c r="D22" s="311" t="s">
        <v>195</v>
      </c>
      <c r="E22" s="310">
        <v>-10</v>
      </c>
      <c r="F22" s="311" t="s">
        <v>195</v>
      </c>
      <c r="G22" s="214" t="e">
        <f t="shared" si="1"/>
        <v>#VALUE!</v>
      </c>
      <c r="H22" s="215" t="e">
        <f t="shared" si="0"/>
        <v>#VALUE!</v>
      </c>
      <c r="I22" s="123"/>
    </row>
    <row r="23" spans="1:9" s="106" customFormat="1" ht="48" customHeight="1">
      <c r="A23" s="119" t="s">
        <v>32</v>
      </c>
      <c r="B23" s="120">
        <v>1034</v>
      </c>
      <c r="C23" s="310" t="s">
        <v>195</v>
      </c>
      <c r="D23" s="310" t="s">
        <v>195</v>
      </c>
      <c r="E23" s="310">
        <v>-4</v>
      </c>
      <c r="F23" s="310" t="s">
        <v>195</v>
      </c>
      <c r="G23" s="214" t="e">
        <f t="shared" si="1"/>
        <v>#VALUE!</v>
      </c>
      <c r="H23" s="215" t="e">
        <f t="shared" si="0"/>
        <v>#VALUE!</v>
      </c>
      <c r="I23" s="123"/>
    </row>
    <row r="24" spans="1:9" s="106" customFormat="1" ht="45" customHeight="1">
      <c r="A24" s="119" t="s">
        <v>33</v>
      </c>
      <c r="B24" s="120">
        <v>1035</v>
      </c>
      <c r="C24" s="310">
        <v>-32</v>
      </c>
      <c r="D24" s="311">
        <v>-32</v>
      </c>
      <c r="E24" s="310">
        <v>-40</v>
      </c>
      <c r="F24" s="311">
        <v>-32</v>
      </c>
      <c r="G24" s="121">
        <f t="shared" si="1"/>
        <v>8</v>
      </c>
      <c r="H24" s="122">
        <f t="shared" si="0"/>
        <v>80</v>
      </c>
      <c r="I24" s="123"/>
    </row>
    <row r="25" spans="1:9" s="106" customFormat="1" ht="36" customHeight="1">
      <c r="A25" s="119" t="s">
        <v>34</v>
      </c>
      <c r="B25" s="120">
        <v>1036</v>
      </c>
      <c r="C25" s="310">
        <v>-2370</v>
      </c>
      <c r="D25" s="311">
        <v>-3148</v>
      </c>
      <c r="E25" s="310">
        <v>-3996</v>
      </c>
      <c r="F25" s="311">
        <v>-3148</v>
      </c>
      <c r="G25" s="121">
        <f t="shared" si="1"/>
        <v>848</v>
      </c>
      <c r="H25" s="122">
        <f t="shared" si="0"/>
        <v>78.778778778778786</v>
      </c>
      <c r="I25" s="123"/>
    </row>
    <row r="26" spans="1:9" s="106" customFormat="1" ht="46.5" customHeight="1">
      <c r="A26" s="119" t="s">
        <v>35</v>
      </c>
      <c r="B26" s="120">
        <v>1037</v>
      </c>
      <c r="C26" s="310">
        <v>-416</v>
      </c>
      <c r="D26" s="311">
        <v>-643</v>
      </c>
      <c r="E26" s="310">
        <v>-710</v>
      </c>
      <c r="F26" s="311">
        <v>-643</v>
      </c>
      <c r="G26" s="121">
        <f t="shared" si="1"/>
        <v>67</v>
      </c>
      <c r="H26" s="122">
        <f t="shared" si="0"/>
        <v>90.563380281690144</v>
      </c>
      <c r="I26" s="123"/>
    </row>
    <row r="27" spans="1:9" s="97" customFormat="1" ht="54.75" customHeight="1">
      <c r="A27" s="119" t="s">
        <v>36</v>
      </c>
      <c r="B27" s="120">
        <v>1038</v>
      </c>
      <c r="C27" s="310">
        <v>-136</v>
      </c>
      <c r="D27" s="311">
        <v>-162</v>
      </c>
      <c r="E27" s="310">
        <v>-128</v>
      </c>
      <c r="F27" s="311">
        <v>-162</v>
      </c>
      <c r="G27" s="121">
        <f t="shared" si="1"/>
        <v>-34</v>
      </c>
      <c r="H27" s="122">
        <f t="shared" si="0"/>
        <v>126.5625</v>
      </c>
      <c r="I27" s="123"/>
    </row>
    <row r="28" spans="1:9" s="1" customFormat="1" ht="54" customHeight="1">
      <c r="A28" s="119" t="s">
        <v>37</v>
      </c>
      <c r="B28" s="120">
        <v>1039</v>
      </c>
      <c r="C28" s="310" t="s">
        <v>195</v>
      </c>
      <c r="D28" s="311" t="s">
        <v>195</v>
      </c>
      <c r="E28" s="311" t="s">
        <v>195</v>
      </c>
      <c r="F28" s="311" t="s">
        <v>195</v>
      </c>
      <c r="G28" s="214" t="e">
        <f t="shared" si="1"/>
        <v>#VALUE!</v>
      </c>
      <c r="H28" s="215" t="e">
        <f t="shared" si="0"/>
        <v>#VALUE!</v>
      </c>
      <c r="I28" s="123"/>
    </row>
    <row r="29" spans="1:9" s="97" customFormat="1" ht="40.5" customHeight="1">
      <c r="A29" s="119" t="s">
        <v>38</v>
      </c>
      <c r="B29" s="120">
        <v>1040</v>
      </c>
      <c r="C29" s="311">
        <v>-1</v>
      </c>
      <c r="D29" s="311" t="s">
        <v>195</v>
      </c>
      <c r="E29" s="310">
        <v>-3</v>
      </c>
      <c r="F29" s="311" t="s">
        <v>195</v>
      </c>
      <c r="G29" s="214" t="e">
        <f t="shared" si="1"/>
        <v>#VALUE!</v>
      </c>
      <c r="H29" s="215" t="e">
        <f t="shared" si="0"/>
        <v>#VALUE!</v>
      </c>
      <c r="I29" s="123"/>
    </row>
    <row r="30" spans="1:9" s="106" customFormat="1" ht="36" customHeight="1">
      <c r="A30" s="119" t="s">
        <v>39</v>
      </c>
      <c r="B30" s="120">
        <v>1041</v>
      </c>
      <c r="C30" s="310" t="s">
        <v>195</v>
      </c>
      <c r="D30" s="311">
        <v>-1</v>
      </c>
      <c r="E30" s="310">
        <v>-1</v>
      </c>
      <c r="F30" s="311">
        <v>-1</v>
      </c>
      <c r="G30" s="121">
        <f t="shared" si="1"/>
        <v>0</v>
      </c>
      <c r="H30" s="122">
        <f t="shared" si="0"/>
        <v>100</v>
      </c>
      <c r="I30" s="123"/>
    </row>
    <row r="31" spans="1:9" s="106" customFormat="1" ht="36" customHeight="1">
      <c r="A31" s="119" t="s">
        <v>40</v>
      </c>
      <c r="B31" s="120">
        <v>1042</v>
      </c>
      <c r="C31" s="310">
        <v>-111</v>
      </c>
      <c r="D31" s="311">
        <v>-172</v>
      </c>
      <c r="E31" s="310">
        <v>-96</v>
      </c>
      <c r="F31" s="311">
        <v>-172</v>
      </c>
      <c r="G31" s="121">
        <f t="shared" si="1"/>
        <v>-76</v>
      </c>
      <c r="H31" s="122">
        <f t="shared" si="0"/>
        <v>179.16666666666669</v>
      </c>
      <c r="I31" s="123"/>
    </row>
    <row r="32" spans="1:9" s="106" customFormat="1" ht="36" customHeight="1">
      <c r="A32" s="119" t="s">
        <v>56</v>
      </c>
      <c r="B32" s="120">
        <v>1043</v>
      </c>
      <c r="C32" s="310">
        <v>-62</v>
      </c>
      <c r="D32" s="311">
        <v>-110</v>
      </c>
      <c r="E32" s="310">
        <v>-46</v>
      </c>
      <c r="F32" s="311">
        <v>-110</v>
      </c>
      <c r="G32" s="121">
        <f t="shared" si="1"/>
        <v>-64</v>
      </c>
      <c r="H32" s="122">
        <f t="shared" si="0"/>
        <v>239.13043478260869</v>
      </c>
      <c r="I32" s="123"/>
    </row>
    <row r="33" spans="1:9" s="106" customFormat="1" ht="36" customHeight="1">
      <c r="A33" s="119" t="s">
        <v>41</v>
      </c>
      <c r="B33" s="120">
        <v>1044</v>
      </c>
      <c r="C33" s="310">
        <v>-9</v>
      </c>
      <c r="D33" s="311">
        <v>-1</v>
      </c>
      <c r="E33" s="310">
        <v>-8</v>
      </c>
      <c r="F33" s="311">
        <v>-1</v>
      </c>
      <c r="G33" s="121">
        <f t="shared" si="1"/>
        <v>7</v>
      </c>
      <c r="H33" s="122">
        <f t="shared" si="0"/>
        <v>12.5</v>
      </c>
      <c r="I33" s="123"/>
    </row>
    <row r="34" spans="1:9" s="106" customFormat="1" ht="36" customHeight="1">
      <c r="A34" s="119" t="s">
        <v>42</v>
      </c>
      <c r="B34" s="120">
        <v>1045</v>
      </c>
      <c r="C34" s="310" t="s">
        <v>195</v>
      </c>
      <c r="D34" s="311" t="s">
        <v>195</v>
      </c>
      <c r="E34" s="311" t="s">
        <v>195</v>
      </c>
      <c r="F34" s="311" t="s">
        <v>195</v>
      </c>
      <c r="G34" s="214" t="e">
        <f t="shared" si="1"/>
        <v>#VALUE!</v>
      </c>
      <c r="H34" s="215" t="e">
        <f t="shared" si="0"/>
        <v>#VALUE!</v>
      </c>
      <c r="I34" s="123"/>
    </row>
    <row r="35" spans="1:9" s="97" customFormat="1" ht="52.5" customHeight="1">
      <c r="A35" s="119" t="s">
        <v>43</v>
      </c>
      <c r="B35" s="120">
        <v>1046</v>
      </c>
      <c r="C35" s="310" t="s">
        <v>195</v>
      </c>
      <c r="D35" s="311" t="s">
        <v>195</v>
      </c>
      <c r="E35" s="310">
        <v>-4</v>
      </c>
      <c r="F35" s="311" t="s">
        <v>195</v>
      </c>
      <c r="G35" s="214" t="e">
        <f t="shared" si="1"/>
        <v>#VALUE!</v>
      </c>
      <c r="H35" s="215" t="e">
        <f t="shared" si="0"/>
        <v>#VALUE!</v>
      </c>
      <c r="I35" s="123"/>
    </row>
    <row r="36" spans="1:9" s="97" customFormat="1" ht="40.5" customHeight="1">
      <c r="A36" s="119" t="s">
        <v>44</v>
      </c>
      <c r="B36" s="120">
        <v>1047</v>
      </c>
      <c r="C36" s="310">
        <v>-8</v>
      </c>
      <c r="D36" s="311">
        <v>-7</v>
      </c>
      <c r="E36" s="310">
        <v>-8</v>
      </c>
      <c r="F36" s="311">
        <v>-7</v>
      </c>
      <c r="G36" s="121">
        <f t="shared" si="1"/>
        <v>1</v>
      </c>
      <c r="H36" s="122">
        <f t="shared" si="0"/>
        <v>87.5</v>
      </c>
      <c r="I36" s="123"/>
    </row>
    <row r="37" spans="1:9" s="1" customFormat="1" ht="65.25" customHeight="1">
      <c r="A37" s="119" t="s">
        <v>64</v>
      </c>
      <c r="B37" s="120">
        <v>1048</v>
      </c>
      <c r="C37" s="121">
        <v>-31</v>
      </c>
      <c r="D37" s="307">
        <v>-23</v>
      </c>
      <c r="E37" s="310">
        <v>-55</v>
      </c>
      <c r="F37" s="307">
        <v>-23</v>
      </c>
      <c r="G37" s="121">
        <f t="shared" si="1"/>
        <v>32</v>
      </c>
      <c r="H37" s="122">
        <f t="shared" si="0"/>
        <v>41.818181818181813</v>
      </c>
      <c r="I37" s="123"/>
    </row>
    <row r="38" spans="1:9" s="106" customFormat="1" ht="36" customHeight="1">
      <c r="A38" s="119" t="s">
        <v>45</v>
      </c>
      <c r="B38" s="120" t="s">
        <v>376</v>
      </c>
      <c r="C38" s="307">
        <v>-8</v>
      </c>
      <c r="D38" s="311" t="s">
        <v>195</v>
      </c>
      <c r="E38" s="310">
        <v>-55</v>
      </c>
      <c r="F38" s="311" t="s">
        <v>195</v>
      </c>
      <c r="G38" s="214" t="e">
        <f t="shared" si="1"/>
        <v>#VALUE!</v>
      </c>
      <c r="H38" s="215" t="e">
        <f t="shared" si="0"/>
        <v>#VALUE!</v>
      </c>
      <c r="I38" s="123"/>
    </row>
    <row r="39" spans="1:9" s="106" customFormat="1" ht="36" customHeight="1">
      <c r="A39" s="119" t="s">
        <v>84</v>
      </c>
      <c r="B39" s="120">
        <v>1049</v>
      </c>
      <c r="C39" s="307">
        <v>-329</v>
      </c>
      <c r="D39" s="307">
        <v>-352</v>
      </c>
      <c r="E39" s="311">
        <v>-301</v>
      </c>
      <c r="F39" s="307">
        <v>-352</v>
      </c>
      <c r="G39" s="121">
        <f t="shared" si="1"/>
        <v>-51</v>
      </c>
      <c r="H39" s="122">
        <f t="shared" si="0"/>
        <v>116.9435215946844</v>
      </c>
      <c r="I39" s="123"/>
    </row>
    <row r="40" spans="1:9" s="106" customFormat="1" ht="44.25" customHeight="1">
      <c r="A40" s="178" t="s">
        <v>136</v>
      </c>
      <c r="B40" s="196">
        <v>1060</v>
      </c>
      <c r="C40" s="117">
        <f>SUM(C41:C47)</f>
        <v>-113</v>
      </c>
      <c r="D40" s="117">
        <f>SUM(D41:D47)</f>
        <v>-353</v>
      </c>
      <c r="E40" s="117">
        <f>SUM(E41:E47)</f>
        <v>-90</v>
      </c>
      <c r="F40" s="117">
        <f>SUM(F41:F47)</f>
        <v>-353</v>
      </c>
      <c r="G40" s="117">
        <f t="shared" si="1"/>
        <v>-263</v>
      </c>
      <c r="H40" s="309">
        <f t="shared" si="0"/>
        <v>392.22222222222223</v>
      </c>
      <c r="I40" s="196"/>
    </row>
    <row r="41" spans="1:9" s="106" customFormat="1" ht="36" customHeight="1">
      <c r="A41" s="119" t="s">
        <v>115</v>
      </c>
      <c r="B41" s="120">
        <v>1061</v>
      </c>
      <c r="C41" s="310" t="s">
        <v>195</v>
      </c>
      <c r="D41" s="310" t="s">
        <v>195</v>
      </c>
      <c r="E41" s="310" t="s">
        <v>195</v>
      </c>
      <c r="F41" s="310" t="s">
        <v>195</v>
      </c>
      <c r="G41" s="216" t="e">
        <f t="shared" si="1"/>
        <v>#VALUE!</v>
      </c>
      <c r="H41" s="217" t="e">
        <f t="shared" si="0"/>
        <v>#VALUE!</v>
      </c>
      <c r="I41" s="123"/>
    </row>
    <row r="42" spans="1:9" s="106" customFormat="1" ht="36" customHeight="1">
      <c r="A42" s="119" t="s">
        <v>116</v>
      </c>
      <c r="B42" s="120">
        <v>1062</v>
      </c>
      <c r="C42" s="310" t="s">
        <v>195</v>
      </c>
      <c r="D42" s="310" t="s">
        <v>195</v>
      </c>
      <c r="E42" s="310" t="s">
        <v>195</v>
      </c>
      <c r="F42" s="310" t="s">
        <v>195</v>
      </c>
      <c r="G42" s="214" t="e">
        <f t="shared" si="1"/>
        <v>#VALUE!</v>
      </c>
      <c r="H42" s="215" t="e">
        <f t="shared" si="0"/>
        <v>#VALUE!</v>
      </c>
      <c r="I42" s="123"/>
    </row>
    <row r="43" spans="1:9" s="106" customFormat="1" ht="36" customHeight="1">
      <c r="A43" s="119" t="s">
        <v>34</v>
      </c>
      <c r="B43" s="120">
        <v>1063</v>
      </c>
      <c r="C43" s="310" t="s">
        <v>195</v>
      </c>
      <c r="D43" s="310" t="s">
        <v>195</v>
      </c>
      <c r="E43" s="310" t="s">
        <v>195</v>
      </c>
      <c r="F43" s="310" t="s">
        <v>195</v>
      </c>
      <c r="G43" s="214" t="e">
        <f t="shared" si="1"/>
        <v>#VALUE!</v>
      </c>
      <c r="H43" s="215" t="e">
        <f t="shared" si="0"/>
        <v>#VALUE!</v>
      </c>
      <c r="I43" s="123"/>
    </row>
    <row r="44" spans="1:9" s="106" customFormat="1" ht="36" customHeight="1">
      <c r="A44" s="119" t="s">
        <v>35</v>
      </c>
      <c r="B44" s="120">
        <v>1064</v>
      </c>
      <c r="C44" s="310" t="s">
        <v>195</v>
      </c>
      <c r="D44" s="310" t="s">
        <v>195</v>
      </c>
      <c r="E44" s="310" t="s">
        <v>195</v>
      </c>
      <c r="F44" s="310" t="s">
        <v>195</v>
      </c>
      <c r="G44" s="214" t="e">
        <f t="shared" si="1"/>
        <v>#VALUE!</v>
      </c>
      <c r="H44" s="215" t="e">
        <f t="shared" si="0"/>
        <v>#VALUE!</v>
      </c>
      <c r="I44" s="123"/>
    </row>
    <row r="45" spans="1:9" s="106" customFormat="1" ht="36" customHeight="1">
      <c r="A45" s="119" t="s">
        <v>55</v>
      </c>
      <c r="B45" s="120">
        <v>1065</v>
      </c>
      <c r="C45" s="310" t="s">
        <v>195</v>
      </c>
      <c r="D45" s="310" t="s">
        <v>195</v>
      </c>
      <c r="E45" s="310" t="s">
        <v>195</v>
      </c>
      <c r="F45" s="310" t="s">
        <v>195</v>
      </c>
      <c r="G45" s="214" t="e">
        <f t="shared" si="1"/>
        <v>#VALUE!</v>
      </c>
      <c r="H45" s="215" t="e">
        <f t="shared" si="0"/>
        <v>#VALUE!</v>
      </c>
      <c r="I45" s="123"/>
    </row>
    <row r="46" spans="1:9" s="106" customFormat="1" ht="36" customHeight="1">
      <c r="A46" s="119" t="s">
        <v>67</v>
      </c>
      <c r="B46" s="120">
        <v>1066</v>
      </c>
      <c r="C46" s="310">
        <v>-73</v>
      </c>
      <c r="D46" s="310">
        <v>-325</v>
      </c>
      <c r="E46" s="310">
        <v>-90</v>
      </c>
      <c r="F46" s="310">
        <v>-325</v>
      </c>
      <c r="G46" s="121">
        <f t="shared" si="1"/>
        <v>-235</v>
      </c>
      <c r="H46" s="122">
        <f t="shared" si="0"/>
        <v>361.11111111111114</v>
      </c>
      <c r="I46" s="123"/>
    </row>
    <row r="47" spans="1:9" s="106" customFormat="1" ht="36" customHeight="1">
      <c r="A47" s="119" t="s">
        <v>91</v>
      </c>
      <c r="B47" s="120">
        <v>1067</v>
      </c>
      <c r="C47" s="310">
        <v>-40</v>
      </c>
      <c r="D47" s="310">
        <v>-28</v>
      </c>
      <c r="E47" s="310" t="s">
        <v>195</v>
      </c>
      <c r="F47" s="310">
        <v>-28</v>
      </c>
      <c r="G47" s="214" t="e">
        <f t="shared" si="1"/>
        <v>#VALUE!</v>
      </c>
      <c r="H47" s="215" t="e">
        <f t="shared" si="0"/>
        <v>#VALUE!</v>
      </c>
      <c r="I47" s="123"/>
    </row>
    <row r="48" spans="1:9" s="106" customFormat="1" ht="44.25" customHeight="1">
      <c r="A48" s="195" t="s">
        <v>213</v>
      </c>
      <c r="B48" s="196">
        <v>1070</v>
      </c>
      <c r="C48" s="315">
        <f>SUM(C49:C51)</f>
        <v>749</v>
      </c>
      <c r="D48" s="315">
        <f>SUM(D49:D51)</f>
        <v>498</v>
      </c>
      <c r="E48" s="308">
        <v>960</v>
      </c>
      <c r="F48" s="315">
        <f>SUM(F49:F51)</f>
        <v>498</v>
      </c>
      <c r="G48" s="315">
        <f>F48-E48</f>
        <v>-462</v>
      </c>
      <c r="H48" s="309">
        <f t="shared" si="0"/>
        <v>51.875000000000007</v>
      </c>
      <c r="I48" s="195"/>
    </row>
    <row r="49" spans="1:9" s="106" customFormat="1" ht="36" customHeight="1">
      <c r="A49" s="119" t="s">
        <v>133</v>
      </c>
      <c r="B49" s="120">
        <v>1071</v>
      </c>
      <c r="C49" s="310">
        <v>0</v>
      </c>
      <c r="D49" s="310">
        <v>0</v>
      </c>
      <c r="E49" s="314">
        <v>0</v>
      </c>
      <c r="F49" s="310"/>
      <c r="G49" s="216">
        <f t="shared" si="1"/>
        <v>0</v>
      </c>
      <c r="H49" s="217" t="e">
        <f t="shared" si="0"/>
        <v>#DIV/0!</v>
      </c>
      <c r="I49" s="123"/>
    </row>
    <row r="50" spans="1:9" s="106" customFormat="1" ht="36" customHeight="1">
      <c r="A50" s="119" t="s">
        <v>241</v>
      </c>
      <c r="B50" s="120">
        <v>1072</v>
      </c>
      <c r="C50" s="310">
        <v>0</v>
      </c>
      <c r="D50" s="310">
        <v>0</v>
      </c>
      <c r="E50" s="314">
        <v>0</v>
      </c>
      <c r="F50" s="310"/>
      <c r="G50" s="214">
        <f t="shared" si="1"/>
        <v>0</v>
      </c>
      <c r="H50" s="215" t="e">
        <f t="shared" si="0"/>
        <v>#DIV/0!</v>
      </c>
      <c r="I50" s="123"/>
    </row>
    <row r="51" spans="1:9" s="106" customFormat="1" ht="36" customHeight="1">
      <c r="A51" s="119" t="s">
        <v>214</v>
      </c>
      <c r="B51" s="120">
        <v>1073</v>
      </c>
      <c r="C51" s="310">
        <v>749</v>
      </c>
      <c r="D51" s="310">
        <v>498</v>
      </c>
      <c r="E51" s="316">
        <v>960</v>
      </c>
      <c r="F51" s="310">
        <v>498</v>
      </c>
      <c r="G51" s="121">
        <f t="shared" si="1"/>
        <v>-462</v>
      </c>
      <c r="H51" s="122">
        <f t="shared" si="0"/>
        <v>51.875000000000007</v>
      </c>
      <c r="I51" s="123"/>
    </row>
    <row r="52" spans="1:9" s="106" customFormat="1" ht="44.25" customHeight="1">
      <c r="A52" s="195" t="s">
        <v>68</v>
      </c>
      <c r="B52" s="196">
        <v>1080</v>
      </c>
      <c r="C52" s="117">
        <f>SUM(C53:C58)</f>
        <v>-1168</v>
      </c>
      <c r="D52" s="117">
        <f>SUM(D53:D58)</f>
        <v>-1007</v>
      </c>
      <c r="E52" s="117">
        <f>SUM(E53:E58)</f>
        <v>-932</v>
      </c>
      <c r="F52" s="117">
        <f>SUM(F53:F58)</f>
        <v>-1007</v>
      </c>
      <c r="G52" s="315">
        <f t="shared" si="1"/>
        <v>-75</v>
      </c>
      <c r="H52" s="317">
        <f t="shared" si="0"/>
        <v>108.04721030042919</v>
      </c>
      <c r="I52" s="195"/>
    </row>
    <row r="53" spans="1:9" s="106" customFormat="1" ht="36" customHeight="1">
      <c r="A53" s="119" t="s">
        <v>133</v>
      </c>
      <c r="B53" s="120">
        <v>1081</v>
      </c>
      <c r="C53" s="310">
        <v>0</v>
      </c>
      <c r="D53" s="310">
        <v>0</v>
      </c>
      <c r="E53" s="310">
        <v>0</v>
      </c>
      <c r="F53" s="310">
        <v>0</v>
      </c>
      <c r="G53" s="214">
        <f t="shared" si="1"/>
        <v>0</v>
      </c>
      <c r="H53" s="215" t="e">
        <f t="shared" si="0"/>
        <v>#DIV/0!</v>
      </c>
      <c r="I53" s="123"/>
    </row>
    <row r="54" spans="1:9" s="106" customFormat="1" ht="43.5" customHeight="1">
      <c r="A54" s="332" t="s">
        <v>647</v>
      </c>
      <c r="B54" s="120">
        <v>1082</v>
      </c>
      <c r="C54" s="310">
        <v>-30</v>
      </c>
      <c r="D54" s="310">
        <v>-47</v>
      </c>
      <c r="E54" s="310">
        <v>-32</v>
      </c>
      <c r="F54" s="310">
        <v>-47</v>
      </c>
      <c r="G54" s="121">
        <f t="shared" si="1"/>
        <v>-15</v>
      </c>
      <c r="H54" s="122">
        <f t="shared" si="0"/>
        <v>146.875</v>
      </c>
      <c r="I54" s="123"/>
    </row>
    <row r="55" spans="1:9" s="106" customFormat="1" ht="36" customHeight="1">
      <c r="A55" s="119" t="s">
        <v>62</v>
      </c>
      <c r="B55" s="120">
        <v>1083</v>
      </c>
      <c r="C55" s="310" t="s">
        <v>195</v>
      </c>
      <c r="D55" s="310" t="s">
        <v>195</v>
      </c>
      <c r="E55" s="310">
        <v>0</v>
      </c>
      <c r="F55" s="310" t="s">
        <v>195</v>
      </c>
      <c r="G55" s="214" t="e">
        <f t="shared" si="1"/>
        <v>#VALUE!</v>
      </c>
      <c r="H55" s="215" t="e">
        <f t="shared" si="0"/>
        <v>#VALUE!</v>
      </c>
      <c r="I55" s="123"/>
    </row>
    <row r="56" spans="1:9" s="106" customFormat="1" ht="36" customHeight="1">
      <c r="A56" s="119" t="s">
        <v>46</v>
      </c>
      <c r="B56" s="120">
        <v>1084</v>
      </c>
      <c r="C56" s="310" t="s">
        <v>195</v>
      </c>
      <c r="D56" s="310" t="s">
        <v>195</v>
      </c>
      <c r="E56" s="310">
        <v>0</v>
      </c>
      <c r="F56" s="310" t="s">
        <v>195</v>
      </c>
      <c r="G56" s="214" t="e">
        <f t="shared" si="1"/>
        <v>#VALUE!</v>
      </c>
      <c r="H56" s="215" t="e">
        <f t="shared" si="0"/>
        <v>#VALUE!</v>
      </c>
      <c r="I56" s="123"/>
    </row>
    <row r="57" spans="1:9" s="106" customFormat="1" ht="36" customHeight="1">
      <c r="A57" s="119" t="s">
        <v>54</v>
      </c>
      <c r="B57" s="120">
        <v>1085</v>
      </c>
      <c r="C57" s="310" t="s">
        <v>195</v>
      </c>
      <c r="D57" s="310" t="s">
        <v>195</v>
      </c>
      <c r="E57" s="310">
        <v>0</v>
      </c>
      <c r="F57" s="310" t="s">
        <v>195</v>
      </c>
      <c r="G57" s="214" t="e">
        <f t="shared" si="1"/>
        <v>#VALUE!</v>
      </c>
      <c r="H57" s="215" t="e">
        <f t="shared" si="0"/>
        <v>#VALUE!</v>
      </c>
      <c r="I57" s="123"/>
    </row>
    <row r="58" spans="1:9" s="106" customFormat="1" ht="36" customHeight="1">
      <c r="A58" s="119" t="s">
        <v>149</v>
      </c>
      <c r="B58" s="120">
        <v>1086</v>
      </c>
      <c r="C58" s="310">
        <v>-1138</v>
      </c>
      <c r="D58" s="310">
        <v>-960</v>
      </c>
      <c r="E58" s="310">
        <v>-900</v>
      </c>
      <c r="F58" s="310">
        <v>-960</v>
      </c>
      <c r="G58" s="121">
        <f t="shared" si="1"/>
        <v>-60</v>
      </c>
      <c r="H58" s="122">
        <f t="shared" si="0"/>
        <v>106.66666666666667</v>
      </c>
      <c r="I58" s="123"/>
    </row>
    <row r="59" spans="1:9" s="106" customFormat="1" ht="44.25" customHeight="1">
      <c r="A59" s="195" t="s">
        <v>4</v>
      </c>
      <c r="B59" s="196">
        <v>1100</v>
      </c>
      <c r="C59" s="315">
        <f>SUM(C18,C19,C40,C48,C52)</f>
        <v>-47</v>
      </c>
      <c r="D59" s="315">
        <f>SUM(D18,D19,D40,D48,D52)</f>
        <v>627</v>
      </c>
      <c r="E59" s="315">
        <f>SUM(E18,E19,E40,E48,E52)</f>
        <v>56</v>
      </c>
      <c r="F59" s="315">
        <f>SUM(F18,F19,F40,F48,F52)</f>
        <v>627</v>
      </c>
      <c r="G59" s="315">
        <f t="shared" ref="G59:G77" si="2">F59-E59</f>
        <v>571</v>
      </c>
      <c r="H59" s="317">
        <f t="shared" si="0"/>
        <v>1119.6428571428571</v>
      </c>
      <c r="I59" s="195"/>
    </row>
    <row r="60" spans="1:9" s="106" customFormat="1" ht="48" customHeight="1">
      <c r="A60" s="332" t="s">
        <v>644</v>
      </c>
      <c r="B60" s="120">
        <v>1110</v>
      </c>
      <c r="C60" s="310">
        <v>375</v>
      </c>
      <c r="D60" s="310">
        <v>85</v>
      </c>
      <c r="E60" s="316">
        <v>86</v>
      </c>
      <c r="F60" s="310">
        <v>85</v>
      </c>
      <c r="G60" s="121">
        <f t="shared" si="2"/>
        <v>-1</v>
      </c>
      <c r="H60" s="122">
        <f t="shared" si="0"/>
        <v>98.837209302325576</v>
      </c>
      <c r="I60" s="123"/>
    </row>
    <row r="61" spans="1:9" s="106" customFormat="1" ht="36" customHeight="1">
      <c r="A61" s="332" t="s">
        <v>645</v>
      </c>
      <c r="B61" s="120">
        <v>1120</v>
      </c>
      <c r="C61" s="310" t="s">
        <v>195</v>
      </c>
      <c r="D61" s="310">
        <v>-8</v>
      </c>
      <c r="E61" s="314">
        <v>0</v>
      </c>
      <c r="F61" s="310">
        <v>-8</v>
      </c>
      <c r="G61" s="214">
        <f>F61-E61</f>
        <v>-8</v>
      </c>
      <c r="H61" s="215" t="e">
        <f t="shared" si="0"/>
        <v>#DIV/0!</v>
      </c>
      <c r="I61" s="123"/>
    </row>
    <row r="62" spans="1:9" s="106" customFormat="1" ht="44.25" customHeight="1">
      <c r="A62" s="195" t="s">
        <v>662</v>
      </c>
      <c r="B62" s="196">
        <v>1130</v>
      </c>
      <c r="C62" s="315">
        <v>13</v>
      </c>
      <c r="D62" s="315">
        <v>19</v>
      </c>
      <c r="E62" s="317">
        <v>0</v>
      </c>
      <c r="F62" s="315">
        <v>19</v>
      </c>
      <c r="G62" s="315">
        <f t="shared" si="2"/>
        <v>19</v>
      </c>
      <c r="H62" s="218" t="e">
        <f t="shared" si="0"/>
        <v>#DIV/0!</v>
      </c>
      <c r="I62" s="195"/>
    </row>
    <row r="63" spans="1:9" s="106" customFormat="1" ht="44.25" customHeight="1">
      <c r="A63" s="195" t="s">
        <v>85</v>
      </c>
      <c r="B63" s="196">
        <v>1140</v>
      </c>
      <c r="C63" s="315">
        <v>-9</v>
      </c>
      <c r="D63" s="315">
        <v>-31</v>
      </c>
      <c r="E63" s="315">
        <v>-29</v>
      </c>
      <c r="F63" s="315">
        <v>-31</v>
      </c>
      <c r="G63" s="315">
        <f t="shared" si="2"/>
        <v>-2</v>
      </c>
      <c r="H63" s="317">
        <f t="shared" si="0"/>
        <v>106.89655172413792</v>
      </c>
      <c r="I63" s="195"/>
    </row>
    <row r="64" spans="1:9" s="106" customFormat="1" ht="44.25" customHeight="1">
      <c r="A64" s="195" t="s">
        <v>215</v>
      </c>
      <c r="B64" s="196">
        <v>1150</v>
      </c>
      <c r="C64" s="315">
        <f>SUM(C65:C66)</f>
        <v>112</v>
      </c>
      <c r="D64" s="315">
        <f>SUM(D65:D66)</f>
        <v>84</v>
      </c>
      <c r="E64" s="317">
        <v>0</v>
      </c>
      <c r="F64" s="315">
        <f>SUM(F65:F66)</f>
        <v>84</v>
      </c>
      <c r="G64" s="315">
        <f t="shared" si="2"/>
        <v>84</v>
      </c>
      <c r="H64" s="218" t="e">
        <f t="shared" si="0"/>
        <v>#DIV/0!</v>
      </c>
      <c r="I64" s="195"/>
    </row>
    <row r="65" spans="1:9" s="106" customFormat="1" ht="36" customHeight="1">
      <c r="A65" s="119" t="s">
        <v>133</v>
      </c>
      <c r="B65" s="120">
        <v>1151</v>
      </c>
      <c r="C65" s="198"/>
      <c r="D65" s="310"/>
      <c r="E65" s="314">
        <v>0</v>
      </c>
      <c r="F65" s="310"/>
      <c r="G65" s="219">
        <f t="shared" si="2"/>
        <v>0</v>
      </c>
      <c r="H65" s="220" t="e">
        <f t="shared" si="0"/>
        <v>#DIV/0!</v>
      </c>
      <c r="I65" s="123"/>
    </row>
    <row r="66" spans="1:9" s="106" customFormat="1" ht="36" customHeight="1">
      <c r="A66" s="332" t="s">
        <v>646</v>
      </c>
      <c r="B66" s="120">
        <v>1152</v>
      </c>
      <c r="C66" s="121">
        <v>112</v>
      </c>
      <c r="D66" s="310">
        <v>84</v>
      </c>
      <c r="E66" s="314">
        <v>0</v>
      </c>
      <c r="F66" s="310">
        <v>84</v>
      </c>
      <c r="G66" s="121"/>
      <c r="H66" s="215" t="e">
        <f t="shared" si="0"/>
        <v>#DIV/0!</v>
      </c>
      <c r="I66" s="123"/>
    </row>
    <row r="67" spans="1:9" s="106" customFormat="1" ht="38.25" customHeight="1">
      <c r="A67" s="195" t="s">
        <v>216</v>
      </c>
      <c r="B67" s="120">
        <v>1160</v>
      </c>
      <c r="C67" s="157">
        <f>SUM(C68:C69)</f>
        <v>0</v>
      </c>
      <c r="D67" s="157">
        <f>SUM(D68:D69)</f>
        <v>0</v>
      </c>
      <c r="E67" s="157">
        <f>SUM(E68:E69)</f>
        <v>0</v>
      </c>
      <c r="F67" s="157">
        <f>SUM(F68:F69)</f>
        <v>0</v>
      </c>
      <c r="G67" s="157">
        <f t="shared" si="2"/>
        <v>0</v>
      </c>
      <c r="H67" s="415" t="e">
        <f t="shared" si="0"/>
        <v>#DIV/0!</v>
      </c>
      <c r="I67" s="157"/>
    </row>
    <row r="68" spans="1:9" s="97" customFormat="1" ht="37.5" customHeight="1">
      <c r="A68" s="119" t="s">
        <v>133</v>
      </c>
      <c r="B68" s="120">
        <v>1161</v>
      </c>
      <c r="C68" s="310" t="s">
        <v>195</v>
      </c>
      <c r="D68" s="310" t="s">
        <v>195</v>
      </c>
      <c r="E68" s="320">
        <v>0</v>
      </c>
      <c r="F68" s="310" t="s">
        <v>195</v>
      </c>
      <c r="G68" s="214"/>
      <c r="H68" s="215" t="e">
        <f t="shared" si="0"/>
        <v>#VALUE!</v>
      </c>
      <c r="I68" s="123"/>
    </row>
    <row r="69" spans="1:9" s="97" customFormat="1" ht="39" customHeight="1">
      <c r="A69" s="119" t="s">
        <v>90</v>
      </c>
      <c r="B69" s="120">
        <v>1162</v>
      </c>
      <c r="C69" s="310" t="s">
        <v>195</v>
      </c>
      <c r="D69" s="310" t="s">
        <v>195</v>
      </c>
      <c r="E69" s="320">
        <v>0</v>
      </c>
      <c r="F69" s="310" t="s">
        <v>195</v>
      </c>
      <c r="G69" s="214" t="e">
        <f t="shared" si="2"/>
        <v>#VALUE!</v>
      </c>
      <c r="H69" s="215" t="e">
        <f t="shared" si="0"/>
        <v>#VALUE!</v>
      </c>
      <c r="I69" s="123"/>
    </row>
    <row r="70" spans="1:9" s="106" customFormat="1" ht="36" customHeight="1">
      <c r="A70" s="119" t="s">
        <v>75</v>
      </c>
      <c r="B70" s="120">
        <v>1170</v>
      </c>
      <c r="C70" s="121">
        <f>SUM(C59,C60,C61,C62,C63,C64,C67)</f>
        <v>444</v>
      </c>
      <c r="D70" s="307">
        <f>SUM(D59,D60,D61,D62,D63,D64,D67)</f>
        <v>776</v>
      </c>
      <c r="E70" s="316">
        <v>113</v>
      </c>
      <c r="F70" s="121">
        <f>SUM(F59,F60,F61,F62,F63,F64,F67)</f>
        <v>776</v>
      </c>
      <c r="G70" s="121">
        <f t="shared" si="2"/>
        <v>663</v>
      </c>
      <c r="H70" s="122">
        <f t="shared" si="0"/>
        <v>686.72566371681421</v>
      </c>
      <c r="I70" s="123"/>
    </row>
    <row r="71" spans="1:9" s="106" customFormat="1" ht="39" customHeight="1">
      <c r="A71" s="119" t="s">
        <v>208</v>
      </c>
      <c r="B71" s="120">
        <v>1180</v>
      </c>
      <c r="C71" s="121">
        <v>-19</v>
      </c>
      <c r="D71" s="310">
        <v>-203</v>
      </c>
      <c r="E71" s="311">
        <v>-20</v>
      </c>
      <c r="F71" s="310">
        <v>-203</v>
      </c>
      <c r="G71" s="121">
        <f t="shared" si="2"/>
        <v>-183</v>
      </c>
      <c r="H71" s="122">
        <f t="shared" ref="H71:H95" si="3">(F71/E71)*100</f>
        <v>1015</v>
      </c>
      <c r="I71" s="123"/>
    </row>
    <row r="72" spans="1:9" s="106" customFormat="1" ht="39" customHeight="1">
      <c r="A72" s="119" t="s">
        <v>209</v>
      </c>
      <c r="B72" s="120">
        <v>1181</v>
      </c>
      <c r="C72" s="121"/>
      <c r="D72" s="121"/>
      <c r="E72" s="314">
        <v>0</v>
      </c>
      <c r="F72" s="121"/>
      <c r="G72" s="214"/>
      <c r="H72" s="215" t="e">
        <f t="shared" si="3"/>
        <v>#DIV/0!</v>
      </c>
      <c r="I72" s="123"/>
    </row>
    <row r="73" spans="1:9" s="106" customFormat="1" ht="39" customHeight="1">
      <c r="A73" s="119" t="s">
        <v>210</v>
      </c>
      <c r="B73" s="120">
        <v>1190</v>
      </c>
      <c r="C73" s="121"/>
      <c r="D73" s="121"/>
      <c r="E73" s="314">
        <v>0</v>
      </c>
      <c r="F73" s="121"/>
      <c r="G73" s="214"/>
      <c r="H73" s="215" t="e">
        <f t="shared" si="3"/>
        <v>#DIV/0!</v>
      </c>
      <c r="I73" s="123"/>
    </row>
    <row r="74" spans="1:9" s="106" customFormat="1" ht="39" customHeight="1">
      <c r="A74" s="119" t="s">
        <v>211</v>
      </c>
      <c r="B74" s="120">
        <v>1191</v>
      </c>
      <c r="C74" s="310" t="s">
        <v>195</v>
      </c>
      <c r="D74" s="310" t="s">
        <v>195</v>
      </c>
      <c r="E74" s="314">
        <v>0</v>
      </c>
      <c r="F74" s="310" t="s">
        <v>195</v>
      </c>
      <c r="G74" s="214" t="e">
        <f t="shared" si="2"/>
        <v>#VALUE!</v>
      </c>
      <c r="H74" s="215" t="e">
        <f t="shared" si="3"/>
        <v>#VALUE!</v>
      </c>
      <c r="I74" s="123"/>
    </row>
    <row r="75" spans="1:9" s="106" customFormat="1" ht="38.25" customHeight="1">
      <c r="A75" s="195" t="s">
        <v>231</v>
      </c>
      <c r="B75" s="196">
        <v>1200</v>
      </c>
      <c r="C75" s="315">
        <f>SUM(C70,C71,C72,C73,C74)</f>
        <v>425</v>
      </c>
      <c r="D75" s="322">
        <f>SUM(D70,D71,D72,D73,D74)</f>
        <v>573</v>
      </c>
      <c r="E75" s="308">
        <v>93</v>
      </c>
      <c r="F75" s="315">
        <f>SUM(F70,F71,F72,F73,F74)</f>
        <v>573</v>
      </c>
      <c r="G75" s="375">
        <f t="shared" si="2"/>
        <v>480</v>
      </c>
      <c r="H75" s="317">
        <f t="shared" si="3"/>
        <v>616.12903225806451</v>
      </c>
      <c r="I75" s="195"/>
    </row>
    <row r="76" spans="1:9" s="106" customFormat="1" ht="39" customHeight="1">
      <c r="A76" s="119" t="s">
        <v>24</v>
      </c>
      <c r="B76" s="120">
        <v>1201</v>
      </c>
      <c r="C76" s="121">
        <v>425</v>
      </c>
      <c r="D76" s="121">
        <v>573</v>
      </c>
      <c r="E76" s="316">
        <v>93</v>
      </c>
      <c r="F76" s="121">
        <v>573</v>
      </c>
      <c r="G76" s="365">
        <f t="shared" si="2"/>
        <v>480</v>
      </c>
      <c r="H76" s="321">
        <f t="shared" si="3"/>
        <v>616.12903225806451</v>
      </c>
      <c r="I76" s="123"/>
    </row>
    <row r="77" spans="1:9" s="106" customFormat="1" ht="39" customHeight="1">
      <c r="A77" s="119" t="s">
        <v>25</v>
      </c>
      <c r="B77" s="120">
        <v>1202</v>
      </c>
      <c r="C77" s="310" t="s">
        <v>195</v>
      </c>
      <c r="D77" s="310" t="s">
        <v>195</v>
      </c>
      <c r="E77" s="310" t="s">
        <v>195</v>
      </c>
      <c r="F77" s="310" t="s">
        <v>195</v>
      </c>
      <c r="G77" s="376" t="e">
        <f t="shared" si="2"/>
        <v>#VALUE!</v>
      </c>
      <c r="H77" s="215" t="e">
        <f t="shared" si="3"/>
        <v>#VALUE!</v>
      </c>
      <c r="I77" s="123"/>
    </row>
    <row r="78" spans="1:9" s="106" customFormat="1" ht="38.25" customHeight="1">
      <c r="A78" s="195" t="s">
        <v>19</v>
      </c>
      <c r="B78" s="196">
        <v>1210</v>
      </c>
      <c r="C78" s="315">
        <f>SUM(C8,C48,C60,C62,C64,C72,C73)</f>
        <v>27281</v>
      </c>
      <c r="D78" s="315">
        <f>SUM(D8,D48,D60,D62,D64,D72,D73)</f>
        <v>37397</v>
      </c>
      <c r="E78" s="315">
        <f>SUM(E8,E48,E60,E62,E64,E72,E73)</f>
        <v>38746</v>
      </c>
      <c r="F78" s="315">
        <f>SUM(F8,F48,F60,F62,F64,F72,F73)</f>
        <v>37397</v>
      </c>
      <c r="G78" s="364">
        <f>F78-E78</f>
        <v>-1349</v>
      </c>
      <c r="H78" s="317">
        <f t="shared" si="3"/>
        <v>96.518350281319371</v>
      </c>
      <c r="I78" s="195"/>
    </row>
    <row r="79" spans="1:9" s="106" customFormat="1" ht="39.75" customHeight="1">
      <c r="A79" s="195" t="s">
        <v>88</v>
      </c>
      <c r="B79" s="196">
        <v>1220</v>
      </c>
      <c r="C79" s="315">
        <f>SUM(C9,C19,C40,C52,C61,C63,C67,C71,C74)</f>
        <v>-26856</v>
      </c>
      <c r="D79" s="315">
        <f>SUM(D9,D19,D40,D52,D61,D63,D67,D71,D74)</f>
        <v>-36824</v>
      </c>
      <c r="E79" s="322">
        <f>SUM(E9,E19,E40,E52,E61,E63,E67,E71,E74)</f>
        <v>-38653</v>
      </c>
      <c r="F79" s="315">
        <f>SUM(F9,F19,F40,F52,F61,F63,F67,F71,F74)</f>
        <v>-36824</v>
      </c>
      <c r="G79" s="375">
        <f>F79-E79</f>
        <v>1829</v>
      </c>
      <c r="H79" s="317">
        <f t="shared" si="3"/>
        <v>95.268155123793747</v>
      </c>
      <c r="I79" s="195"/>
    </row>
    <row r="80" spans="1:9" s="106" customFormat="1" ht="39" customHeight="1">
      <c r="A80" s="119" t="s">
        <v>150</v>
      </c>
      <c r="B80" s="120">
        <v>1230</v>
      </c>
      <c r="C80" s="121"/>
      <c r="D80" s="121"/>
      <c r="E80" s="121"/>
      <c r="F80" s="121"/>
      <c r="G80" s="214">
        <f>F80-E80</f>
        <v>0</v>
      </c>
      <c r="H80" s="215" t="e">
        <f t="shared" si="3"/>
        <v>#DIV/0!</v>
      </c>
      <c r="I80" s="123"/>
    </row>
    <row r="81" spans="1:9" s="106" customFormat="1" ht="36.75" customHeight="1">
      <c r="A81" s="195" t="s">
        <v>109</v>
      </c>
      <c r="B81" s="195"/>
      <c r="C81" s="195"/>
      <c r="D81" s="195"/>
      <c r="E81" s="195"/>
      <c r="F81" s="195"/>
      <c r="G81" s="221"/>
      <c r="H81" s="221"/>
      <c r="I81" s="195"/>
    </row>
    <row r="82" spans="1:9" s="106" customFormat="1" ht="39" customHeight="1">
      <c r="A82" s="119" t="s">
        <v>159</v>
      </c>
      <c r="B82" s="120">
        <v>1300</v>
      </c>
      <c r="C82" s="121">
        <f>C59</f>
        <v>-47</v>
      </c>
      <c r="D82" s="307">
        <f>D59</f>
        <v>627</v>
      </c>
      <c r="E82" s="121">
        <f>E59</f>
        <v>56</v>
      </c>
      <c r="F82" s="121">
        <f>F59</f>
        <v>627</v>
      </c>
      <c r="G82" s="121">
        <f t="shared" ref="G82:G88" si="4">F82-E82</f>
        <v>571</v>
      </c>
      <c r="H82" s="122">
        <f t="shared" si="3"/>
        <v>1119.6428571428571</v>
      </c>
      <c r="I82" s="123"/>
    </row>
    <row r="83" spans="1:9" s="106" customFormat="1" ht="39" customHeight="1">
      <c r="A83" s="119" t="s">
        <v>281</v>
      </c>
      <c r="B83" s="120">
        <v>1301</v>
      </c>
      <c r="C83" s="121">
        <f>C93</f>
        <v>1398</v>
      </c>
      <c r="D83" s="121">
        <f>D93</f>
        <v>1820</v>
      </c>
      <c r="E83" s="121">
        <f>E93</f>
        <v>1508</v>
      </c>
      <c r="F83" s="121">
        <f>F93</f>
        <v>1820</v>
      </c>
      <c r="G83" s="121">
        <f t="shared" si="4"/>
        <v>312</v>
      </c>
      <c r="H83" s="122">
        <f t="shared" si="3"/>
        <v>120.68965517241379</v>
      </c>
      <c r="I83" s="123"/>
    </row>
    <row r="84" spans="1:9" s="106" customFormat="1" ht="39" customHeight="1">
      <c r="A84" s="119" t="s">
        <v>282</v>
      </c>
      <c r="B84" s="120">
        <v>1302</v>
      </c>
      <c r="C84" s="121">
        <f>C49</f>
        <v>0</v>
      </c>
      <c r="D84" s="121">
        <f>D49</f>
        <v>0</v>
      </c>
      <c r="E84" s="121">
        <f>E49</f>
        <v>0</v>
      </c>
      <c r="F84" s="121">
        <f>F49</f>
        <v>0</v>
      </c>
      <c r="G84" s="214">
        <f t="shared" si="4"/>
        <v>0</v>
      </c>
      <c r="H84" s="215" t="e">
        <f t="shared" si="3"/>
        <v>#DIV/0!</v>
      </c>
      <c r="I84" s="123"/>
    </row>
    <row r="85" spans="1:9" s="106" customFormat="1" ht="39" customHeight="1">
      <c r="A85" s="119" t="s">
        <v>283</v>
      </c>
      <c r="B85" s="120">
        <v>1303</v>
      </c>
      <c r="C85" s="121">
        <f>C53</f>
        <v>0</v>
      </c>
      <c r="D85" s="121">
        <f>D53</f>
        <v>0</v>
      </c>
      <c r="E85" s="121">
        <f>E53</f>
        <v>0</v>
      </c>
      <c r="F85" s="121">
        <f>F53</f>
        <v>0</v>
      </c>
      <c r="G85" s="214">
        <f t="shared" si="4"/>
        <v>0</v>
      </c>
      <c r="H85" s="215" t="e">
        <f t="shared" si="3"/>
        <v>#DIV/0!</v>
      </c>
      <c r="I85" s="123"/>
    </row>
    <row r="86" spans="1:9" s="106" customFormat="1" ht="39" customHeight="1">
      <c r="A86" s="119" t="s">
        <v>284</v>
      </c>
      <c r="B86" s="120">
        <v>1304</v>
      </c>
      <c r="C86" s="121">
        <f>C50</f>
        <v>0</v>
      </c>
      <c r="D86" s="121">
        <f>D50</f>
        <v>0</v>
      </c>
      <c r="E86" s="121">
        <f>E50</f>
        <v>0</v>
      </c>
      <c r="F86" s="121">
        <f>F50</f>
        <v>0</v>
      </c>
      <c r="G86" s="214"/>
      <c r="H86" s="215" t="e">
        <f t="shared" si="3"/>
        <v>#DIV/0!</v>
      </c>
      <c r="I86" s="123"/>
    </row>
    <row r="87" spans="1:9" s="106" customFormat="1" ht="39" customHeight="1">
      <c r="A87" s="119" t="s">
        <v>285</v>
      </c>
      <c r="B87" s="120">
        <v>1305</v>
      </c>
      <c r="C87" s="121">
        <f>C54</f>
        <v>-30</v>
      </c>
      <c r="D87" s="121">
        <f>D54</f>
        <v>-47</v>
      </c>
      <c r="E87" s="121">
        <f>E54</f>
        <v>-32</v>
      </c>
      <c r="F87" s="121">
        <f>F54</f>
        <v>-47</v>
      </c>
      <c r="G87" s="121">
        <f t="shared" si="4"/>
        <v>-15</v>
      </c>
      <c r="H87" s="122">
        <f t="shared" si="3"/>
        <v>146.875</v>
      </c>
      <c r="I87" s="123"/>
    </row>
    <row r="88" spans="1:9" s="97" customFormat="1" ht="27.75" customHeight="1">
      <c r="A88" s="195" t="s">
        <v>103</v>
      </c>
      <c r="B88" s="196">
        <v>1310</v>
      </c>
      <c r="C88" s="315">
        <f>C82+C83-C84-C85-C86-C87</f>
        <v>1381</v>
      </c>
      <c r="D88" s="315">
        <f>D82+D83-D84-D85-D86-D87</f>
        <v>2494</v>
      </c>
      <c r="E88" s="315">
        <f>E82+E83-E84-E85-E86-E87</f>
        <v>1596</v>
      </c>
      <c r="F88" s="315">
        <f>F82+F83-F84-F85-F86-F87</f>
        <v>2494</v>
      </c>
      <c r="G88" s="315">
        <f t="shared" si="4"/>
        <v>898</v>
      </c>
      <c r="H88" s="317">
        <f t="shared" si="3"/>
        <v>156.265664160401</v>
      </c>
      <c r="I88" s="195"/>
    </row>
    <row r="89" spans="1:9" s="106" customFormat="1" ht="30" customHeight="1">
      <c r="A89" s="119" t="s">
        <v>139</v>
      </c>
      <c r="B89" s="120"/>
      <c r="C89" s="121"/>
      <c r="D89" s="121"/>
      <c r="E89" s="121"/>
      <c r="F89" s="121"/>
      <c r="G89" s="121"/>
      <c r="H89" s="122"/>
      <c r="I89" s="123"/>
    </row>
    <row r="90" spans="1:9" s="106" customFormat="1" ht="30" customHeight="1">
      <c r="A90" s="119" t="s">
        <v>160</v>
      </c>
      <c r="B90" s="120">
        <v>1400</v>
      </c>
      <c r="C90" s="121">
        <v>4004</v>
      </c>
      <c r="D90" s="121">
        <v>6332</v>
      </c>
      <c r="E90" s="121">
        <v>4165</v>
      </c>
      <c r="F90" s="121">
        <v>6332</v>
      </c>
      <c r="G90" s="121">
        <f t="shared" ref="G90:G95" si="5">F90-E90</f>
        <v>2167</v>
      </c>
      <c r="H90" s="122">
        <f t="shared" si="3"/>
        <v>152.02881152460986</v>
      </c>
      <c r="I90" s="123"/>
    </row>
    <row r="91" spans="1:9" s="106" customFormat="1" ht="28.5" customHeight="1">
      <c r="A91" s="119" t="s">
        <v>5</v>
      </c>
      <c r="B91" s="120">
        <v>1410</v>
      </c>
      <c r="C91" s="121">
        <v>15530</v>
      </c>
      <c r="D91" s="121">
        <v>21191</v>
      </c>
      <c r="E91" s="121">
        <v>24920</v>
      </c>
      <c r="F91" s="121">
        <v>21191</v>
      </c>
      <c r="G91" s="121">
        <f t="shared" si="5"/>
        <v>-3729</v>
      </c>
      <c r="H91" s="122">
        <f t="shared" si="3"/>
        <v>85.036115569823437</v>
      </c>
      <c r="I91" s="123"/>
    </row>
    <row r="92" spans="1:9" s="106" customFormat="1" ht="28.5" customHeight="1">
      <c r="A92" s="119" t="s">
        <v>6</v>
      </c>
      <c r="B92" s="120">
        <v>1420</v>
      </c>
      <c r="C92" s="121">
        <v>2925</v>
      </c>
      <c r="D92" s="121">
        <v>4424</v>
      </c>
      <c r="E92" s="121">
        <v>4962</v>
      </c>
      <c r="F92" s="121">
        <v>4424</v>
      </c>
      <c r="G92" s="121">
        <f t="shared" si="5"/>
        <v>-538</v>
      </c>
      <c r="H92" s="122">
        <f t="shared" si="3"/>
        <v>89.157597742845624</v>
      </c>
      <c r="I92" s="123"/>
    </row>
    <row r="93" spans="1:9" s="106" customFormat="1" ht="27" customHeight="1">
      <c r="A93" s="119" t="s">
        <v>7</v>
      </c>
      <c r="B93" s="120">
        <v>1430</v>
      </c>
      <c r="C93" s="121">
        <v>1398</v>
      </c>
      <c r="D93" s="121">
        <v>1820</v>
      </c>
      <c r="E93" s="121">
        <v>1508</v>
      </c>
      <c r="F93" s="121">
        <v>1820</v>
      </c>
      <c r="G93" s="121">
        <f t="shared" si="5"/>
        <v>312</v>
      </c>
      <c r="H93" s="122">
        <f t="shared" si="3"/>
        <v>120.68965517241379</v>
      </c>
      <c r="I93" s="123"/>
    </row>
    <row r="94" spans="1:9" s="106" customFormat="1" ht="25.5" customHeight="1">
      <c r="A94" s="119" t="s">
        <v>27</v>
      </c>
      <c r="B94" s="120">
        <v>1440</v>
      </c>
      <c r="C94" s="121">
        <v>2971</v>
      </c>
      <c r="D94" s="121">
        <v>2815</v>
      </c>
      <c r="E94" s="121">
        <v>3049</v>
      </c>
      <c r="F94" s="121">
        <v>2815</v>
      </c>
      <c r="G94" s="121">
        <f t="shared" si="5"/>
        <v>-234</v>
      </c>
      <c r="H94" s="122">
        <f t="shared" si="3"/>
        <v>92.325352574614627</v>
      </c>
      <c r="I94" s="123"/>
    </row>
    <row r="95" spans="1:9" s="97" customFormat="1" ht="27.75" customHeight="1">
      <c r="A95" s="303" t="s">
        <v>50</v>
      </c>
      <c r="B95" s="120">
        <v>1450</v>
      </c>
      <c r="C95" s="315">
        <f>SUM(C90,C91:C94)</f>
        <v>26828</v>
      </c>
      <c r="D95" s="117">
        <f>SUM(D90,D91:D94)</f>
        <v>36582</v>
      </c>
      <c r="E95" s="117">
        <f>SUM(E90,E91:E94)</f>
        <v>38604</v>
      </c>
      <c r="F95" s="117">
        <f>SUM(F90,F91:F94)</f>
        <v>36582</v>
      </c>
      <c r="G95" s="121">
        <f t="shared" si="5"/>
        <v>-2022</v>
      </c>
      <c r="H95" s="122">
        <f t="shared" si="3"/>
        <v>94.762200808206401</v>
      </c>
      <c r="I95" s="123"/>
    </row>
    <row r="96" spans="1:9" s="4" customFormat="1" ht="20.25">
      <c r="A96" s="126"/>
      <c r="B96" s="127"/>
      <c r="C96" s="127"/>
      <c r="D96" s="127"/>
      <c r="E96" s="127"/>
      <c r="F96" s="127"/>
      <c r="G96" s="127"/>
      <c r="H96" s="127"/>
      <c r="I96" s="127"/>
    </row>
    <row r="97" spans="1:9" ht="27.75" customHeight="1">
      <c r="A97" s="128" t="s">
        <v>499</v>
      </c>
      <c r="B97" s="129"/>
      <c r="C97" s="492" t="s">
        <v>81</v>
      </c>
      <c r="D97" s="492"/>
      <c r="E97" s="130"/>
      <c r="F97" s="493" t="s">
        <v>501</v>
      </c>
      <c r="G97" s="493"/>
      <c r="H97" s="493"/>
      <c r="I97" s="131"/>
    </row>
    <row r="98" spans="1:9" s="1" customFormat="1">
      <c r="A98" s="96" t="s">
        <v>377</v>
      </c>
      <c r="B98" s="47"/>
      <c r="C98" s="490" t="s">
        <v>181</v>
      </c>
      <c r="D98" s="490"/>
      <c r="E98" s="47"/>
      <c r="F98" s="491" t="s">
        <v>502</v>
      </c>
      <c r="G98" s="491"/>
      <c r="H98" s="491"/>
      <c r="I98" s="48"/>
    </row>
    <row r="99" spans="1:9">
      <c r="A99" s="43"/>
      <c r="B99" s="44"/>
      <c r="C99" s="44"/>
      <c r="D99" s="44"/>
      <c r="E99" s="44"/>
      <c r="F99" s="44"/>
      <c r="G99" s="44"/>
      <c r="H99" s="44"/>
      <c r="I99" s="44"/>
    </row>
    <row r="100" spans="1:9">
      <c r="A100" s="43"/>
      <c r="B100" s="44"/>
      <c r="C100" s="44"/>
      <c r="D100" s="44"/>
      <c r="E100" s="44"/>
      <c r="F100" s="44"/>
      <c r="G100" s="44"/>
      <c r="H100" s="44"/>
      <c r="I100" s="44"/>
    </row>
    <row r="101" spans="1:9">
      <c r="A101" s="43"/>
      <c r="B101" s="44"/>
      <c r="C101" s="44"/>
      <c r="D101" s="44"/>
      <c r="E101" s="44"/>
      <c r="F101" s="44"/>
      <c r="G101" s="44"/>
      <c r="H101" s="44"/>
      <c r="I101" s="44"/>
    </row>
    <row r="102" spans="1:9">
      <c r="A102" s="43"/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43"/>
      <c r="B103" s="44"/>
      <c r="C103" s="44"/>
      <c r="D103" s="44"/>
      <c r="E103" s="44"/>
      <c r="F103" s="44"/>
      <c r="G103" s="44"/>
      <c r="H103" s="44"/>
      <c r="I103" s="44"/>
    </row>
    <row r="104" spans="1:9">
      <c r="A104" s="43"/>
      <c r="B104" s="44"/>
      <c r="C104" s="44"/>
      <c r="D104" s="44"/>
      <c r="E104" s="44"/>
      <c r="F104" s="44"/>
      <c r="G104" s="44"/>
      <c r="H104" s="44"/>
      <c r="I104" s="44"/>
    </row>
    <row r="105" spans="1:9">
      <c r="A105" s="43"/>
      <c r="B105" s="44"/>
      <c r="C105" s="44"/>
      <c r="D105" s="44"/>
      <c r="E105" s="44"/>
      <c r="F105" s="44"/>
      <c r="G105" s="44"/>
      <c r="H105" s="44"/>
      <c r="I105" s="44"/>
    </row>
    <row r="106" spans="1:9">
      <c r="A106" s="11"/>
    </row>
    <row r="107" spans="1:9">
      <c r="A107" s="11"/>
    </row>
    <row r="108" spans="1:9">
      <c r="A108" s="11"/>
    </row>
    <row r="109" spans="1:9">
      <c r="A109" s="11"/>
    </row>
    <row r="110" spans="1:9">
      <c r="A110" s="11"/>
    </row>
    <row r="111" spans="1:9">
      <c r="A111" s="11"/>
    </row>
    <row r="112" spans="1:9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24" right="0.16" top="0.2" bottom="0.2" header="0.19685039370078741" footer="0.11811023622047245"/>
  <pageSetup paperSize="9" scale="49" orientation="landscape" verticalDpi="300" r:id="rId1"/>
  <headerFooter alignWithMargins="0"/>
  <ignoredErrors>
    <ignoredError sqref="H88 H90 G74:G77 G19:G21 G69:G71 G45:G47 G10:G18 G67 H53:H58 G59:G65 H9:H21 H59:H80 G53:G58 H83:H84 F88:G88 G85:G87 H85:H87 C88:E88 G22:G44 H22:H52 H91:H95" evalError="1"/>
    <ignoredError sqref="E6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2:H296"/>
  <sheetViews>
    <sheetView view="pageBreakPreview" zoomScale="60" workbookViewId="0">
      <selection activeCell="F73" sqref="F73:G73"/>
    </sheetView>
  </sheetViews>
  <sheetFormatPr defaultRowHeight="15.75"/>
  <cols>
    <col min="1" max="1" width="56.140625" style="379" customWidth="1"/>
    <col min="2" max="2" width="12.85546875" style="399" customWidth="1"/>
    <col min="3" max="3" width="15.7109375" style="399" customWidth="1"/>
    <col min="4" max="4" width="18" style="399" customWidth="1"/>
    <col min="5" max="5" width="16.7109375" style="399" customWidth="1"/>
    <col min="6" max="6" width="17" style="399" customWidth="1"/>
    <col min="7" max="7" width="16.5703125" style="399" customWidth="1"/>
    <col min="8" max="16384" width="9.140625" style="379"/>
  </cols>
  <sheetData>
    <row r="2" spans="1:7">
      <c r="A2" s="498" t="s">
        <v>446</v>
      </c>
      <c r="B2" s="498"/>
      <c r="C2" s="498"/>
      <c r="D2" s="498"/>
      <c r="E2" s="498"/>
      <c r="F2" s="498"/>
      <c r="G2" s="498"/>
    </row>
    <row r="3" spans="1:7">
      <c r="A3" s="380"/>
      <c r="B3" s="381"/>
      <c r="C3" s="381"/>
      <c r="D3" s="380"/>
      <c r="E3" s="380"/>
      <c r="F3" s="380"/>
      <c r="G3" s="381"/>
    </row>
    <row r="4" spans="1:7" ht="73.5" customHeight="1">
      <c r="A4" s="296" t="s">
        <v>161</v>
      </c>
      <c r="B4" s="297" t="s">
        <v>18</v>
      </c>
      <c r="C4" s="297" t="s">
        <v>462</v>
      </c>
      <c r="D4" s="297" t="s">
        <v>463</v>
      </c>
      <c r="E4" s="297" t="s">
        <v>464</v>
      </c>
      <c r="F4" s="297" t="s">
        <v>420</v>
      </c>
      <c r="G4" s="298" t="s">
        <v>467</v>
      </c>
    </row>
    <row r="5" spans="1:7" ht="23.25" customHeight="1">
      <c r="A5" s="285">
        <v>1</v>
      </c>
      <c r="B5" s="264">
        <v>2</v>
      </c>
      <c r="C5" s="264">
        <v>3</v>
      </c>
      <c r="D5" s="264">
        <v>4</v>
      </c>
      <c r="E5" s="264">
        <v>5</v>
      </c>
      <c r="F5" s="264">
        <v>6</v>
      </c>
      <c r="G5" s="264">
        <v>7</v>
      </c>
    </row>
    <row r="6" spans="1:7" ht="63.75" customHeight="1">
      <c r="A6" s="259" t="s">
        <v>415</v>
      </c>
      <c r="B6" s="260">
        <v>1018</v>
      </c>
      <c r="C6" s="382">
        <f>SUM(C7:C15)</f>
        <v>-852</v>
      </c>
      <c r="D6" s="382">
        <f>SUM(D7:D13)</f>
        <v>-800</v>
      </c>
      <c r="E6" s="382">
        <f>SUM(E7:E25)</f>
        <v>-1271</v>
      </c>
      <c r="F6" s="377">
        <f>E6-D6</f>
        <v>-471</v>
      </c>
      <c r="G6" s="383">
        <f>(E6/D6)*100</f>
        <v>158.875</v>
      </c>
    </row>
    <row r="7" spans="1:7" ht="21" customHeight="1">
      <c r="A7" s="289" t="s">
        <v>32</v>
      </c>
      <c r="B7" s="260"/>
      <c r="C7" s="384">
        <v>-7</v>
      </c>
      <c r="D7" s="384">
        <v>-6</v>
      </c>
      <c r="E7" s="384">
        <v>-36</v>
      </c>
      <c r="F7" s="385">
        <f t="shared" ref="F7:F8" si="0">E7-D7</f>
        <v>-30</v>
      </c>
      <c r="G7" s="386">
        <f t="shared" ref="G7:G24" si="1">(E7/D7)*100</f>
        <v>600</v>
      </c>
    </row>
    <row r="8" spans="1:7" ht="21" customHeight="1">
      <c r="A8" s="289" t="s">
        <v>503</v>
      </c>
      <c r="B8" s="260"/>
      <c r="C8" s="384">
        <v>-3</v>
      </c>
      <c r="D8" s="384">
        <v>-4</v>
      </c>
      <c r="E8" s="384">
        <v>-1</v>
      </c>
      <c r="F8" s="385">
        <f t="shared" si="0"/>
        <v>3</v>
      </c>
      <c r="G8" s="386">
        <f t="shared" si="1"/>
        <v>25</v>
      </c>
    </row>
    <row r="9" spans="1:7" ht="21" customHeight="1">
      <c r="A9" s="289" t="s">
        <v>504</v>
      </c>
      <c r="B9" s="260"/>
      <c r="C9" s="384">
        <v>-34</v>
      </c>
      <c r="D9" s="384">
        <v>-36</v>
      </c>
      <c r="E9" s="384">
        <v>-35</v>
      </c>
      <c r="F9" s="385">
        <f t="shared" ref="F9:F24" si="2">E9-D9</f>
        <v>1</v>
      </c>
      <c r="G9" s="386">
        <f t="shared" si="1"/>
        <v>97.222222222222214</v>
      </c>
    </row>
    <row r="10" spans="1:7" ht="18.75" customHeight="1">
      <c r="A10" s="289" t="s">
        <v>505</v>
      </c>
      <c r="B10" s="260"/>
      <c r="C10" s="384">
        <v>-13</v>
      </c>
      <c r="D10" s="384">
        <v>-8</v>
      </c>
      <c r="E10" s="384">
        <v>-39</v>
      </c>
      <c r="F10" s="385">
        <f t="shared" si="2"/>
        <v>-31</v>
      </c>
      <c r="G10" s="386">
        <f t="shared" si="1"/>
        <v>487.5</v>
      </c>
    </row>
    <row r="11" spans="1:7" ht="41.25" customHeight="1">
      <c r="A11" s="289" t="s">
        <v>506</v>
      </c>
      <c r="B11" s="260"/>
      <c r="C11" s="384">
        <v>0</v>
      </c>
      <c r="D11" s="384">
        <v>-5</v>
      </c>
      <c r="E11" s="384">
        <v>-1</v>
      </c>
      <c r="F11" s="385">
        <f t="shared" si="2"/>
        <v>4</v>
      </c>
      <c r="G11" s="386">
        <f t="shared" si="1"/>
        <v>20</v>
      </c>
    </row>
    <row r="12" spans="1:7" ht="22.5" customHeight="1">
      <c r="A12" s="289" t="s">
        <v>636</v>
      </c>
      <c r="B12" s="260"/>
      <c r="C12" s="384">
        <v>-536</v>
      </c>
      <c r="D12" s="384">
        <v>-525</v>
      </c>
      <c r="E12" s="384">
        <v>-586</v>
      </c>
      <c r="F12" s="385">
        <f t="shared" si="2"/>
        <v>-61</v>
      </c>
      <c r="G12" s="386">
        <f t="shared" si="1"/>
        <v>111.61904761904762</v>
      </c>
    </row>
    <row r="13" spans="1:7" ht="22.5" customHeight="1">
      <c r="A13" s="289" t="s">
        <v>507</v>
      </c>
      <c r="B13" s="260"/>
      <c r="C13" s="384">
        <v>-221</v>
      </c>
      <c r="D13" s="384">
        <v>-216</v>
      </c>
      <c r="E13" s="384">
        <v>-322</v>
      </c>
      <c r="F13" s="385">
        <f t="shared" si="2"/>
        <v>-106</v>
      </c>
      <c r="G13" s="386">
        <f t="shared" si="1"/>
        <v>149.07407407407408</v>
      </c>
    </row>
    <row r="14" spans="1:7" ht="24" customHeight="1">
      <c r="A14" s="289" t="s">
        <v>508</v>
      </c>
      <c r="B14" s="260"/>
      <c r="C14" s="384">
        <v>-27</v>
      </c>
      <c r="D14" s="384">
        <v>0</v>
      </c>
      <c r="E14" s="384">
        <v>-49</v>
      </c>
      <c r="F14" s="385">
        <f t="shared" si="2"/>
        <v>-49</v>
      </c>
      <c r="G14" s="266" t="e">
        <f t="shared" si="1"/>
        <v>#DIV/0!</v>
      </c>
    </row>
    <row r="15" spans="1:7" ht="20.25" customHeight="1">
      <c r="A15" s="289" t="s">
        <v>509</v>
      </c>
      <c r="B15" s="260"/>
      <c r="C15" s="384">
        <v>-11</v>
      </c>
      <c r="D15" s="384">
        <v>0</v>
      </c>
      <c r="E15" s="384">
        <v>-24</v>
      </c>
      <c r="F15" s="385">
        <f t="shared" si="2"/>
        <v>-24</v>
      </c>
      <c r="G15" s="266" t="e">
        <f t="shared" si="1"/>
        <v>#DIV/0!</v>
      </c>
    </row>
    <row r="16" spans="1:7" ht="20.25" customHeight="1">
      <c r="A16" s="272" t="s">
        <v>510</v>
      </c>
      <c r="B16" s="260"/>
      <c r="C16" s="384">
        <v>0</v>
      </c>
      <c r="D16" s="384">
        <v>0</v>
      </c>
      <c r="E16" s="384">
        <v>-4</v>
      </c>
      <c r="F16" s="385">
        <f t="shared" si="2"/>
        <v>-4</v>
      </c>
      <c r="G16" s="266" t="e">
        <f t="shared" si="1"/>
        <v>#DIV/0!</v>
      </c>
    </row>
    <row r="17" spans="1:7" ht="20.25" customHeight="1">
      <c r="A17" s="272" t="s">
        <v>511</v>
      </c>
      <c r="B17" s="260"/>
      <c r="C17" s="384">
        <v>0</v>
      </c>
      <c r="D17" s="384">
        <v>0</v>
      </c>
      <c r="E17" s="384">
        <v>-25</v>
      </c>
      <c r="F17" s="385">
        <f t="shared" si="2"/>
        <v>-25</v>
      </c>
      <c r="G17" s="266" t="e">
        <f t="shared" si="1"/>
        <v>#DIV/0!</v>
      </c>
    </row>
    <row r="18" spans="1:7" ht="20.25" customHeight="1">
      <c r="A18" s="272" t="s">
        <v>512</v>
      </c>
      <c r="B18" s="260"/>
      <c r="C18" s="384">
        <v>0</v>
      </c>
      <c r="D18" s="384">
        <v>0</v>
      </c>
      <c r="E18" s="384">
        <v>-19</v>
      </c>
      <c r="F18" s="385">
        <f t="shared" si="2"/>
        <v>-19</v>
      </c>
      <c r="G18" s="266" t="e">
        <f t="shared" si="1"/>
        <v>#DIV/0!</v>
      </c>
    </row>
    <row r="19" spans="1:7" ht="39.75" customHeight="1">
      <c r="A19" s="329" t="s">
        <v>513</v>
      </c>
      <c r="B19" s="260"/>
      <c r="C19" s="384">
        <v>0</v>
      </c>
      <c r="D19" s="384">
        <v>0</v>
      </c>
      <c r="E19" s="384">
        <v>-94</v>
      </c>
      <c r="F19" s="385">
        <f t="shared" si="2"/>
        <v>-94</v>
      </c>
      <c r="G19" s="266" t="e">
        <f t="shared" si="1"/>
        <v>#DIV/0!</v>
      </c>
    </row>
    <row r="20" spans="1:7" ht="36.75" customHeight="1">
      <c r="A20" s="272" t="s">
        <v>514</v>
      </c>
      <c r="B20" s="260"/>
      <c r="C20" s="384">
        <v>0</v>
      </c>
      <c r="D20" s="384">
        <v>0</v>
      </c>
      <c r="E20" s="384">
        <v>-4</v>
      </c>
      <c r="F20" s="385">
        <f t="shared" si="2"/>
        <v>-4</v>
      </c>
      <c r="G20" s="266" t="e">
        <f t="shared" si="1"/>
        <v>#DIV/0!</v>
      </c>
    </row>
    <row r="21" spans="1:7" ht="44.25" customHeight="1">
      <c r="A21" s="272" t="s">
        <v>637</v>
      </c>
      <c r="B21" s="260"/>
      <c r="C21" s="384">
        <v>0</v>
      </c>
      <c r="D21" s="384">
        <v>0</v>
      </c>
      <c r="E21" s="384">
        <v>-7</v>
      </c>
      <c r="F21" s="385">
        <f t="shared" si="2"/>
        <v>-7</v>
      </c>
      <c r="G21" s="266" t="e">
        <f t="shared" si="1"/>
        <v>#DIV/0!</v>
      </c>
    </row>
    <row r="22" spans="1:7" ht="25.5" customHeight="1">
      <c r="A22" s="272" t="s">
        <v>638</v>
      </c>
      <c r="B22" s="260"/>
      <c r="C22" s="384">
        <v>0</v>
      </c>
      <c r="D22" s="384">
        <v>0</v>
      </c>
      <c r="E22" s="384">
        <v>-1</v>
      </c>
      <c r="F22" s="385">
        <f t="shared" si="2"/>
        <v>-1</v>
      </c>
      <c r="G22" s="266" t="e">
        <f t="shared" si="1"/>
        <v>#DIV/0!</v>
      </c>
    </row>
    <row r="23" spans="1:7" ht="23.25" customHeight="1">
      <c r="A23" s="272" t="s">
        <v>639</v>
      </c>
      <c r="B23" s="260"/>
      <c r="C23" s="384">
        <v>0</v>
      </c>
      <c r="D23" s="384">
        <v>0</v>
      </c>
      <c r="E23" s="384">
        <v>-3</v>
      </c>
      <c r="F23" s="385">
        <f t="shared" si="2"/>
        <v>-3</v>
      </c>
      <c r="G23" s="266" t="e">
        <f t="shared" si="1"/>
        <v>#DIV/0!</v>
      </c>
    </row>
    <row r="24" spans="1:7" ht="26.25" customHeight="1">
      <c r="A24" s="272" t="s">
        <v>640</v>
      </c>
      <c r="B24" s="260"/>
      <c r="C24" s="384">
        <v>0</v>
      </c>
      <c r="D24" s="384">
        <v>0</v>
      </c>
      <c r="E24" s="384">
        <v>-20</v>
      </c>
      <c r="F24" s="385">
        <f t="shared" si="2"/>
        <v>-20</v>
      </c>
      <c r="G24" s="266" t="e">
        <f t="shared" si="1"/>
        <v>#DIV/0!</v>
      </c>
    </row>
    <row r="25" spans="1:7" ht="22.5" customHeight="1">
      <c r="A25" s="272" t="s">
        <v>515</v>
      </c>
      <c r="B25" s="264"/>
      <c r="C25" s="384">
        <v>0</v>
      </c>
      <c r="D25" s="384">
        <v>0</v>
      </c>
      <c r="E25" s="384">
        <v>-1</v>
      </c>
      <c r="F25" s="385">
        <f>E25-D25</f>
        <v>-1</v>
      </c>
      <c r="G25" s="266" t="e">
        <f t="shared" ref="G25:G71" si="3">(E25/D25)*100</f>
        <v>#DIV/0!</v>
      </c>
    </row>
    <row r="26" spans="1:7" s="388" customFormat="1" ht="45" customHeight="1">
      <c r="A26" s="259" t="s">
        <v>416</v>
      </c>
      <c r="B26" s="267">
        <v>1049</v>
      </c>
      <c r="C26" s="387">
        <f>SUM(C27:C43)</f>
        <v>-329</v>
      </c>
      <c r="D26" s="387">
        <f>SUM(D27:D43)</f>
        <v>-301</v>
      </c>
      <c r="E26" s="387">
        <f>SUM(E27:E43)</f>
        <v>-352</v>
      </c>
      <c r="F26" s="377">
        <f t="shared" ref="F26:F71" si="4">E26-D26</f>
        <v>-51</v>
      </c>
      <c r="G26" s="261">
        <f t="shared" si="3"/>
        <v>116.9435215946844</v>
      </c>
    </row>
    <row r="27" spans="1:7" s="388" customFormat="1" ht="27.75" customHeight="1">
      <c r="A27" s="329" t="s">
        <v>516</v>
      </c>
      <c r="B27" s="267"/>
      <c r="C27" s="389">
        <v>-1</v>
      </c>
      <c r="D27" s="389">
        <v>-3</v>
      </c>
      <c r="E27" s="384">
        <v>0</v>
      </c>
      <c r="F27" s="385">
        <f t="shared" si="4"/>
        <v>3</v>
      </c>
      <c r="G27" s="386">
        <f t="shared" si="3"/>
        <v>0</v>
      </c>
    </row>
    <row r="28" spans="1:7" s="388" customFormat="1" ht="27.75" customHeight="1">
      <c r="A28" s="289" t="s">
        <v>517</v>
      </c>
      <c r="B28" s="267"/>
      <c r="C28" s="387">
        <v>0</v>
      </c>
      <c r="D28" s="387">
        <v>0</v>
      </c>
      <c r="E28" s="384">
        <v>-14</v>
      </c>
      <c r="F28" s="385">
        <f t="shared" si="4"/>
        <v>-14</v>
      </c>
      <c r="G28" s="266" t="e">
        <f t="shared" si="3"/>
        <v>#DIV/0!</v>
      </c>
    </row>
    <row r="29" spans="1:7" s="388" customFormat="1" ht="41.25" customHeight="1">
      <c r="A29" s="289" t="s">
        <v>518</v>
      </c>
      <c r="B29" s="267"/>
      <c r="C29" s="389">
        <v>-45</v>
      </c>
      <c r="D29" s="384">
        <v>-59</v>
      </c>
      <c r="E29" s="384">
        <v>-94</v>
      </c>
      <c r="F29" s="385">
        <f t="shared" si="4"/>
        <v>-35</v>
      </c>
      <c r="G29" s="386">
        <f t="shared" si="3"/>
        <v>159.32203389830508</v>
      </c>
    </row>
    <row r="30" spans="1:7" s="388" customFormat="1" ht="27.75" customHeight="1">
      <c r="A30" s="289" t="s">
        <v>519</v>
      </c>
      <c r="B30" s="267"/>
      <c r="C30" s="389">
        <v>-13</v>
      </c>
      <c r="D30" s="384">
        <v>-19</v>
      </c>
      <c r="E30" s="384">
        <v>-19</v>
      </c>
      <c r="F30" s="385">
        <f t="shared" si="4"/>
        <v>0</v>
      </c>
      <c r="G30" s="386">
        <f t="shared" si="3"/>
        <v>100</v>
      </c>
    </row>
    <row r="31" spans="1:7" s="388" customFormat="1" ht="27.75" customHeight="1">
      <c r="A31" s="289" t="s">
        <v>520</v>
      </c>
      <c r="B31" s="267"/>
      <c r="C31" s="389">
        <v>-2</v>
      </c>
      <c r="D31" s="384">
        <v>-5</v>
      </c>
      <c r="E31" s="384">
        <v>0</v>
      </c>
      <c r="F31" s="385">
        <f t="shared" si="4"/>
        <v>5</v>
      </c>
      <c r="G31" s="386">
        <f t="shared" si="3"/>
        <v>0</v>
      </c>
    </row>
    <row r="32" spans="1:7" s="388" customFormat="1" ht="30.75" customHeight="1">
      <c r="A32" s="289" t="s">
        <v>521</v>
      </c>
      <c r="B32" s="267"/>
      <c r="C32" s="389">
        <v>-10</v>
      </c>
      <c r="D32" s="384">
        <v>-12</v>
      </c>
      <c r="E32" s="384">
        <v>-13</v>
      </c>
      <c r="F32" s="385">
        <f t="shared" si="4"/>
        <v>-1</v>
      </c>
      <c r="G32" s="386">
        <f t="shared" si="3"/>
        <v>108.33333333333333</v>
      </c>
    </row>
    <row r="33" spans="1:7" s="388" customFormat="1" ht="27.75" customHeight="1">
      <c r="A33" s="289" t="s">
        <v>522</v>
      </c>
      <c r="B33" s="267"/>
      <c r="C33" s="384">
        <v>-53</v>
      </c>
      <c r="D33" s="384">
        <v>-51</v>
      </c>
      <c r="E33" s="384">
        <v>-81</v>
      </c>
      <c r="F33" s="385">
        <f t="shared" si="4"/>
        <v>-30</v>
      </c>
      <c r="G33" s="386">
        <f t="shared" si="3"/>
        <v>158.8235294117647</v>
      </c>
    </row>
    <row r="34" spans="1:7" s="388" customFormat="1" ht="33.75" customHeight="1">
      <c r="A34" s="289" t="s">
        <v>523</v>
      </c>
      <c r="B34" s="267"/>
      <c r="C34" s="384">
        <v>-165</v>
      </c>
      <c r="D34" s="384">
        <v>-133</v>
      </c>
      <c r="E34" s="384">
        <v>-72</v>
      </c>
      <c r="F34" s="385">
        <f t="shared" si="4"/>
        <v>61</v>
      </c>
      <c r="G34" s="386">
        <f t="shared" si="3"/>
        <v>54.13533834586466</v>
      </c>
    </row>
    <row r="35" spans="1:7" s="388" customFormat="1" ht="35.25" customHeight="1">
      <c r="A35" s="289" t="s">
        <v>524</v>
      </c>
      <c r="B35" s="267"/>
      <c r="C35" s="384">
        <v>-8</v>
      </c>
      <c r="D35" s="384">
        <v>-6</v>
      </c>
      <c r="E35" s="384">
        <v>-23</v>
      </c>
      <c r="F35" s="385">
        <f t="shared" si="4"/>
        <v>-17</v>
      </c>
      <c r="G35" s="386">
        <f t="shared" si="3"/>
        <v>383.33333333333337</v>
      </c>
    </row>
    <row r="36" spans="1:7" s="388" customFormat="1" ht="30" customHeight="1">
      <c r="A36" s="289" t="s">
        <v>525</v>
      </c>
      <c r="B36" s="267"/>
      <c r="C36" s="384">
        <v>-11</v>
      </c>
      <c r="D36" s="384">
        <v>-9</v>
      </c>
      <c r="E36" s="384">
        <v>-6</v>
      </c>
      <c r="F36" s="385">
        <f t="shared" si="4"/>
        <v>3</v>
      </c>
      <c r="G36" s="386">
        <f t="shared" si="3"/>
        <v>66.666666666666657</v>
      </c>
    </row>
    <row r="37" spans="1:7" s="388" customFormat="1" ht="27" customHeight="1">
      <c r="A37" s="289" t="s">
        <v>526</v>
      </c>
      <c r="B37" s="267"/>
      <c r="C37" s="384">
        <v>-16</v>
      </c>
      <c r="D37" s="384">
        <v>0</v>
      </c>
      <c r="E37" s="384"/>
      <c r="F37" s="385">
        <f t="shared" si="4"/>
        <v>0</v>
      </c>
      <c r="G37" s="266" t="e">
        <f t="shared" si="3"/>
        <v>#DIV/0!</v>
      </c>
    </row>
    <row r="38" spans="1:7" s="388" customFormat="1" ht="37.5" customHeight="1">
      <c r="A38" s="289" t="s">
        <v>641</v>
      </c>
      <c r="B38" s="267"/>
      <c r="C38" s="384">
        <v>-2</v>
      </c>
      <c r="D38" s="384">
        <v>-4</v>
      </c>
      <c r="E38" s="384">
        <v>-2</v>
      </c>
      <c r="F38" s="385">
        <f t="shared" si="4"/>
        <v>2</v>
      </c>
      <c r="G38" s="386">
        <f t="shared" si="3"/>
        <v>50</v>
      </c>
    </row>
    <row r="39" spans="1:7" s="388" customFormat="1" ht="37.5" customHeight="1">
      <c r="A39" s="289" t="s">
        <v>527</v>
      </c>
      <c r="B39" s="267"/>
      <c r="C39" s="384">
        <v>-2</v>
      </c>
      <c r="D39" s="384">
        <v>0</v>
      </c>
      <c r="E39" s="384">
        <v>0</v>
      </c>
      <c r="F39" s="385">
        <f t="shared" si="4"/>
        <v>0</v>
      </c>
      <c r="G39" s="266" t="e">
        <f t="shared" si="3"/>
        <v>#DIV/0!</v>
      </c>
    </row>
    <row r="40" spans="1:7" s="388" customFormat="1" ht="26.25" customHeight="1">
      <c r="A40" s="289" t="s">
        <v>643</v>
      </c>
      <c r="B40" s="267"/>
      <c r="C40" s="384"/>
      <c r="D40" s="384"/>
      <c r="E40" s="384">
        <v>-1</v>
      </c>
      <c r="F40" s="385">
        <f t="shared" si="4"/>
        <v>-1</v>
      </c>
      <c r="G40" s="266" t="e">
        <f t="shared" si="3"/>
        <v>#DIV/0!</v>
      </c>
    </row>
    <row r="41" spans="1:7" s="388" customFormat="1" ht="37.5" customHeight="1">
      <c r="A41" s="289" t="s">
        <v>642</v>
      </c>
      <c r="B41" s="267"/>
      <c r="C41" s="384">
        <v>0</v>
      </c>
      <c r="D41" s="384">
        <v>0</v>
      </c>
      <c r="E41" s="384">
        <v>-5</v>
      </c>
      <c r="F41" s="385">
        <f t="shared" si="4"/>
        <v>-5</v>
      </c>
      <c r="G41" s="266" t="e">
        <f t="shared" si="3"/>
        <v>#DIV/0!</v>
      </c>
    </row>
    <row r="42" spans="1:7" s="388" customFormat="1" ht="56.25" customHeight="1">
      <c r="A42" s="289" t="s">
        <v>528</v>
      </c>
      <c r="B42" s="267"/>
      <c r="C42" s="384">
        <v>-1</v>
      </c>
      <c r="D42" s="384">
        <v>0</v>
      </c>
      <c r="E42" s="384">
        <v>0</v>
      </c>
      <c r="F42" s="385">
        <f t="shared" si="4"/>
        <v>0</v>
      </c>
      <c r="G42" s="266" t="e">
        <f t="shared" si="3"/>
        <v>#DIV/0!</v>
      </c>
    </row>
    <row r="43" spans="1:7" s="388" customFormat="1" ht="41.25" customHeight="1">
      <c r="A43" s="289" t="s">
        <v>529</v>
      </c>
      <c r="B43" s="267"/>
      <c r="C43" s="384">
        <v>0</v>
      </c>
      <c r="D43" s="384">
        <v>0</v>
      </c>
      <c r="E43" s="384">
        <v>-22</v>
      </c>
      <c r="F43" s="385">
        <f t="shared" si="4"/>
        <v>-22</v>
      </c>
      <c r="G43" s="266" t="e">
        <f t="shared" si="3"/>
        <v>#DIV/0!</v>
      </c>
    </row>
    <row r="44" spans="1:7" s="388" customFormat="1" ht="24" customHeight="1">
      <c r="A44" s="269" t="s">
        <v>417</v>
      </c>
      <c r="B44" s="267">
        <v>1067</v>
      </c>
      <c r="C44" s="387">
        <f>SUM(C45:C48)</f>
        <v>-40</v>
      </c>
      <c r="D44" s="387">
        <f>SUM(D45:D47)</f>
        <v>0</v>
      </c>
      <c r="E44" s="387">
        <f>SUM(E45:E48)</f>
        <v>-28</v>
      </c>
      <c r="F44" s="377">
        <f t="shared" si="4"/>
        <v>-28</v>
      </c>
      <c r="G44" s="262" t="e">
        <f t="shared" si="3"/>
        <v>#DIV/0!</v>
      </c>
    </row>
    <row r="45" spans="1:7" s="388" customFormat="1" ht="39" customHeight="1">
      <c r="A45" s="289" t="s">
        <v>530</v>
      </c>
      <c r="B45" s="267"/>
      <c r="C45" s="389">
        <v>0</v>
      </c>
      <c r="D45" s="389">
        <v>0</v>
      </c>
      <c r="E45" s="389">
        <v>-28</v>
      </c>
      <c r="F45" s="385">
        <f t="shared" si="4"/>
        <v>-28</v>
      </c>
      <c r="G45" s="266" t="e">
        <f t="shared" si="3"/>
        <v>#DIV/0!</v>
      </c>
    </row>
    <row r="46" spans="1:7" s="388" customFormat="1" ht="24" customHeight="1">
      <c r="A46" s="289" t="s">
        <v>531</v>
      </c>
      <c r="B46" s="267"/>
      <c r="C46" s="389">
        <v>-1</v>
      </c>
      <c r="D46" s="389">
        <v>0</v>
      </c>
      <c r="E46" s="261">
        <v>0</v>
      </c>
      <c r="F46" s="385">
        <f t="shared" si="4"/>
        <v>0</v>
      </c>
      <c r="G46" s="266" t="e">
        <f t="shared" si="3"/>
        <v>#DIV/0!</v>
      </c>
    </row>
    <row r="47" spans="1:7" s="388" customFormat="1" ht="59.25" customHeight="1">
      <c r="A47" s="289" t="s">
        <v>532</v>
      </c>
      <c r="B47" s="267"/>
      <c r="C47" s="389">
        <v>-29</v>
      </c>
      <c r="D47" s="389">
        <v>0</v>
      </c>
      <c r="E47" s="261">
        <v>0</v>
      </c>
      <c r="F47" s="385">
        <f t="shared" si="4"/>
        <v>0</v>
      </c>
      <c r="G47" s="266" t="e">
        <f t="shared" si="3"/>
        <v>#DIV/0!</v>
      </c>
    </row>
    <row r="48" spans="1:7" s="388" customFormat="1" ht="40.5" customHeight="1">
      <c r="A48" s="289" t="s">
        <v>533</v>
      </c>
      <c r="B48" s="267"/>
      <c r="C48" s="389">
        <v>-10</v>
      </c>
      <c r="D48" s="389">
        <v>0</v>
      </c>
      <c r="E48" s="261"/>
      <c r="F48" s="385">
        <f t="shared" si="4"/>
        <v>0</v>
      </c>
      <c r="G48" s="266" t="e">
        <f t="shared" si="3"/>
        <v>#DIV/0!</v>
      </c>
    </row>
    <row r="49" spans="1:7" s="388" customFormat="1" ht="33" customHeight="1">
      <c r="A49" s="259" t="s">
        <v>418</v>
      </c>
      <c r="B49" s="267">
        <v>1086</v>
      </c>
      <c r="C49" s="387">
        <f>SUM(C50:C61)</f>
        <v>-1138</v>
      </c>
      <c r="D49" s="387">
        <f>SUM(D50:D61)</f>
        <v>-900</v>
      </c>
      <c r="E49" s="387">
        <f>SUM(E50:E62)</f>
        <v>-960</v>
      </c>
      <c r="F49" s="377">
        <f t="shared" si="4"/>
        <v>-60</v>
      </c>
      <c r="G49" s="261">
        <f t="shared" si="3"/>
        <v>106.66666666666667</v>
      </c>
    </row>
    <row r="50" spans="1:7" s="388" customFormat="1" ht="26.25" customHeight="1">
      <c r="A50" s="289" t="s">
        <v>534</v>
      </c>
      <c r="B50" s="267"/>
      <c r="C50" s="389">
        <v>-202</v>
      </c>
      <c r="D50" s="389">
        <v>0</v>
      </c>
      <c r="E50" s="389">
        <v>-13</v>
      </c>
      <c r="F50" s="385">
        <f t="shared" si="4"/>
        <v>-13</v>
      </c>
      <c r="G50" s="266" t="e">
        <f t="shared" si="3"/>
        <v>#DIV/0!</v>
      </c>
    </row>
    <row r="51" spans="1:7" s="388" customFormat="1" ht="25.5" customHeight="1">
      <c r="A51" s="289" t="s">
        <v>535</v>
      </c>
      <c r="B51" s="267"/>
      <c r="C51" s="389">
        <v>-564</v>
      </c>
      <c r="D51" s="389">
        <v>-900</v>
      </c>
      <c r="E51" s="389">
        <v>-390</v>
      </c>
      <c r="F51" s="385">
        <f t="shared" si="4"/>
        <v>510</v>
      </c>
      <c r="G51" s="386">
        <f t="shared" si="3"/>
        <v>43.333333333333336</v>
      </c>
    </row>
    <row r="52" spans="1:7" s="388" customFormat="1" ht="25.5" customHeight="1">
      <c r="A52" s="289" t="s">
        <v>536</v>
      </c>
      <c r="B52" s="267"/>
      <c r="C52" s="389">
        <v>-65</v>
      </c>
      <c r="D52" s="389">
        <v>0</v>
      </c>
      <c r="E52" s="389">
        <v>-128</v>
      </c>
      <c r="F52" s="385">
        <f t="shared" si="4"/>
        <v>-128</v>
      </c>
      <c r="G52" s="266" t="e">
        <f t="shared" si="3"/>
        <v>#DIV/0!</v>
      </c>
    </row>
    <row r="53" spans="1:7" s="388" customFormat="1" ht="25.5" customHeight="1">
      <c r="A53" s="289" t="s">
        <v>537</v>
      </c>
      <c r="B53" s="267"/>
      <c r="C53" s="389">
        <v>-115</v>
      </c>
      <c r="D53" s="389">
        <v>0</v>
      </c>
      <c r="E53" s="389">
        <v>-140</v>
      </c>
      <c r="F53" s="385">
        <f t="shared" si="4"/>
        <v>-140</v>
      </c>
      <c r="G53" s="266" t="e">
        <f t="shared" si="3"/>
        <v>#DIV/0!</v>
      </c>
    </row>
    <row r="54" spans="1:7" s="388" customFormat="1" ht="25.5" customHeight="1">
      <c r="A54" s="289" t="s">
        <v>538</v>
      </c>
      <c r="B54" s="267"/>
      <c r="C54" s="389">
        <v>-93</v>
      </c>
      <c r="D54" s="389">
        <v>0</v>
      </c>
      <c r="E54" s="389">
        <v>-122</v>
      </c>
      <c r="F54" s="385">
        <f t="shared" si="4"/>
        <v>-122</v>
      </c>
      <c r="G54" s="266" t="e">
        <f t="shared" si="3"/>
        <v>#DIV/0!</v>
      </c>
    </row>
    <row r="55" spans="1:7" s="388" customFormat="1" ht="26.25" customHeight="1">
      <c r="A55" s="289" t="s">
        <v>539</v>
      </c>
      <c r="B55" s="267"/>
      <c r="C55" s="389">
        <v>-29</v>
      </c>
      <c r="D55" s="389">
        <v>0</v>
      </c>
      <c r="E55" s="389">
        <v>-29</v>
      </c>
      <c r="F55" s="385">
        <f t="shared" si="4"/>
        <v>-29</v>
      </c>
      <c r="G55" s="266" t="e">
        <f t="shared" si="3"/>
        <v>#DIV/0!</v>
      </c>
    </row>
    <row r="56" spans="1:7" s="388" customFormat="1" ht="37.5" customHeight="1">
      <c r="A56" s="289" t="s">
        <v>540</v>
      </c>
      <c r="B56" s="267"/>
      <c r="C56" s="389">
        <v>-17</v>
      </c>
      <c r="D56" s="389">
        <v>0</v>
      </c>
      <c r="E56" s="389">
        <v>0</v>
      </c>
      <c r="F56" s="385">
        <f t="shared" si="4"/>
        <v>0</v>
      </c>
      <c r="G56" s="266" t="e">
        <f t="shared" si="3"/>
        <v>#DIV/0!</v>
      </c>
    </row>
    <row r="57" spans="1:7" s="388" customFormat="1" ht="26.25" customHeight="1">
      <c r="A57" s="289" t="s">
        <v>541</v>
      </c>
      <c r="B57" s="267"/>
      <c r="C57" s="389">
        <v>-9</v>
      </c>
      <c r="D57" s="389">
        <v>0</v>
      </c>
      <c r="E57" s="389">
        <v>-18</v>
      </c>
      <c r="F57" s="385">
        <f t="shared" si="4"/>
        <v>-18</v>
      </c>
      <c r="G57" s="266" t="e">
        <f t="shared" si="3"/>
        <v>#DIV/0!</v>
      </c>
    </row>
    <row r="58" spans="1:7" s="388" customFormat="1" ht="39" customHeight="1">
      <c r="A58" s="289" t="s">
        <v>542</v>
      </c>
      <c r="B58" s="267"/>
      <c r="C58" s="389">
        <v>-17</v>
      </c>
      <c r="D58" s="389">
        <v>0</v>
      </c>
      <c r="E58" s="389">
        <v>-97</v>
      </c>
      <c r="F58" s="385">
        <f t="shared" si="4"/>
        <v>-97</v>
      </c>
      <c r="G58" s="266" t="e">
        <f t="shared" si="3"/>
        <v>#DIV/0!</v>
      </c>
    </row>
    <row r="59" spans="1:7" s="388" customFormat="1" ht="22.5" customHeight="1">
      <c r="A59" s="289" t="s">
        <v>543</v>
      </c>
      <c r="B59" s="267"/>
      <c r="C59" s="389">
        <v>-3</v>
      </c>
      <c r="D59" s="389">
        <v>0</v>
      </c>
      <c r="E59" s="389">
        <v>0</v>
      </c>
      <c r="F59" s="385">
        <f t="shared" si="4"/>
        <v>0</v>
      </c>
      <c r="G59" s="266" t="e">
        <f t="shared" si="3"/>
        <v>#DIV/0!</v>
      </c>
    </row>
    <row r="60" spans="1:7" s="388" customFormat="1" ht="22.5" customHeight="1">
      <c r="A60" s="289" t="s">
        <v>544</v>
      </c>
      <c r="B60" s="267"/>
      <c r="C60" s="389">
        <v>-14</v>
      </c>
      <c r="D60" s="389">
        <v>0</v>
      </c>
      <c r="E60" s="389">
        <v>-8</v>
      </c>
      <c r="F60" s="385">
        <f t="shared" si="4"/>
        <v>-8</v>
      </c>
      <c r="G60" s="266" t="e">
        <f t="shared" si="3"/>
        <v>#DIV/0!</v>
      </c>
    </row>
    <row r="61" spans="1:7" s="388" customFormat="1" ht="60" customHeight="1">
      <c r="A61" s="289" t="s">
        <v>545</v>
      </c>
      <c r="B61" s="267"/>
      <c r="C61" s="389">
        <v>-10</v>
      </c>
      <c r="D61" s="389">
        <v>0</v>
      </c>
      <c r="E61" s="389">
        <v>0</v>
      </c>
      <c r="F61" s="385">
        <f t="shared" si="4"/>
        <v>0</v>
      </c>
      <c r="G61" s="266" t="e">
        <f t="shared" si="3"/>
        <v>#DIV/0!</v>
      </c>
    </row>
    <row r="62" spans="1:7" s="388" customFormat="1" ht="23.25" customHeight="1">
      <c r="A62" s="289" t="s">
        <v>546</v>
      </c>
      <c r="B62" s="267"/>
      <c r="C62" s="389">
        <v>0</v>
      </c>
      <c r="D62" s="389">
        <v>0</v>
      </c>
      <c r="E62" s="389">
        <v>-15</v>
      </c>
      <c r="F62" s="377">
        <f t="shared" si="4"/>
        <v>-15</v>
      </c>
      <c r="G62" s="266" t="e">
        <f t="shared" si="3"/>
        <v>#DIV/0!</v>
      </c>
    </row>
    <row r="63" spans="1:7" s="388" customFormat="1" ht="37.5" customHeight="1">
      <c r="A63" s="271" t="s">
        <v>213</v>
      </c>
      <c r="B63" s="267">
        <v>1073</v>
      </c>
      <c r="C63" s="387">
        <f>SUM(C64:C68)</f>
        <v>749</v>
      </c>
      <c r="D63" s="387">
        <f>SUM(D64:D68)</f>
        <v>960</v>
      </c>
      <c r="E63" s="387">
        <f>SUM(E64:E68)</f>
        <v>498</v>
      </c>
      <c r="F63" s="377">
        <f t="shared" si="4"/>
        <v>-462</v>
      </c>
      <c r="G63" s="261">
        <f t="shared" si="3"/>
        <v>51.875000000000007</v>
      </c>
    </row>
    <row r="64" spans="1:7" s="388" customFormat="1" ht="31.5" customHeight="1">
      <c r="A64" s="289" t="s">
        <v>547</v>
      </c>
      <c r="B64" s="267"/>
      <c r="C64" s="389">
        <v>654</v>
      </c>
      <c r="D64" s="389">
        <v>905</v>
      </c>
      <c r="E64" s="389">
        <v>439</v>
      </c>
      <c r="F64" s="385">
        <f t="shared" si="4"/>
        <v>-466</v>
      </c>
      <c r="G64" s="386">
        <f t="shared" si="3"/>
        <v>48.508287292817684</v>
      </c>
    </row>
    <row r="65" spans="1:8" s="388" customFormat="1" ht="24.75" customHeight="1">
      <c r="A65" s="289" t="s">
        <v>548</v>
      </c>
      <c r="B65" s="267"/>
      <c r="C65" s="389">
        <v>3</v>
      </c>
      <c r="D65" s="389">
        <v>3</v>
      </c>
      <c r="E65" s="389">
        <v>2</v>
      </c>
      <c r="F65" s="385">
        <f t="shared" si="4"/>
        <v>-1</v>
      </c>
      <c r="G65" s="386">
        <f t="shared" si="3"/>
        <v>66.666666666666657</v>
      </c>
    </row>
    <row r="66" spans="1:8" s="388" customFormat="1" ht="42.75" customHeight="1">
      <c r="A66" s="289" t="s">
        <v>549</v>
      </c>
      <c r="B66" s="267"/>
      <c r="C66" s="389">
        <v>0</v>
      </c>
      <c r="D66" s="389">
        <v>0</v>
      </c>
      <c r="E66" s="389">
        <v>11</v>
      </c>
      <c r="F66" s="385">
        <f t="shared" si="4"/>
        <v>11</v>
      </c>
      <c r="G66" s="266" t="e">
        <f t="shared" si="3"/>
        <v>#DIV/0!</v>
      </c>
    </row>
    <row r="67" spans="1:8" s="388" customFormat="1" ht="30" customHeight="1">
      <c r="A67" s="289" t="s">
        <v>550</v>
      </c>
      <c r="B67" s="267"/>
      <c r="C67" s="389">
        <v>92</v>
      </c>
      <c r="D67" s="389">
        <v>52</v>
      </c>
      <c r="E67" s="389">
        <v>34</v>
      </c>
      <c r="F67" s="385">
        <f t="shared" si="4"/>
        <v>-18</v>
      </c>
      <c r="G67" s="386">
        <f t="shared" si="3"/>
        <v>65.384615384615387</v>
      </c>
    </row>
    <row r="68" spans="1:8" s="388" customFormat="1" ht="37.5" customHeight="1">
      <c r="A68" s="289" t="s">
        <v>546</v>
      </c>
      <c r="B68" s="267"/>
      <c r="C68" s="389">
        <v>0</v>
      </c>
      <c r="D68" s="389">
        <v>0</v>
      </c>
      <c r="E68" s="389">
        <v>12</v>
      </c>
      <c r="F68" s="385">
        <f t="shared" si="4"/>
        <v>12</v>
      </c>
      <c r="G68" s="266" t="e">
        <f t="shared" si="3"/>
        <v>#DIV/0!</v>
      </c>
    </row>
    <row r="69" spans="1:8" s="388" customFormat="1" ht="30" customHeight="1">
      <c r="A69" s="373" t="s">
        <v>85</v>
      </c>
      <c r="B69" s="267">
        <v>1140</v>
      </c>
      <c r="C69" s="387">
        <f t="shared" ref="C69:E69" si="5">SUM(C70:C71)</f>
        <v>-9</v>
      </c>
      <c r="D69" s="387">
        <f t="shared" si="5"/>
        <v>-29</v>
      </c>
      <c r="E69" s="387">
        <f t="shared" si="5"/>
        <v>-31</v>
      </c>
      <c r="F69" s="385">
        <f t="shared" si="4"/>
        <v>-2</v>
      </c>
      <c r="G69" s="386">
        <f t="shared" si="3"/>
        <v>106.89655172413792</v>
      </c>
    </row>
    <row r="70" spans="1:8" s="388" customFormat="1" ht="30" customHeight="1">
      <c r="A70" s="289" t="s">
        <v>551</v>
      </c>
      <c r="B70" s="273"/>
      <c r="C70" s="389">
        <v>0</v>
      </c>
      <c r="D70" s="387">
        <v>0</v>
      </c>
      <c r="E70" s="389">
        <v>-2</v>
      </c>
      <c r="F70" s="385">
        <f t="shared" si="4"/>
        <v>-2</v>
      </c>
      <c r="G70" s="266" t="e">
        <f t="shared" si="3"/>
        <v>#DIV/0!</v>
      </c>
    </row>
    <row r="71" spans="1:8" s="388" customFormat="1" ht="27.75" customHeight="1">
      <c r="A71" s="289" t="s">
        <v>552</v>
      </c>
      <c r="B71" s="273"/>
      <c r="C71" s="389">
        <v>-9</v>
      </c>
      <c r="D71" s="389">
        <v>-29</v>
      </c>
      <c r="E71" s="389">
        <v>-29</v>
      </c>
      <c r="F71" s="385">
        <f t="shared" si="4"/>
        <v>0</v>
      </c>
      <c r="G71" s="386">
        <f t="shared" si="3"/>
        <v>100</v>
      </c>
    </row>
    <row r="72" spans="1:8">
      <c r="A72" s="390"/>
      <c r="B72" s="391"/>
      <c r="C72" s="391"/>
      <c r="D72" s="392"/>
      <c r="E72" s="393"/>
      <c r="F72" s="393"/>
      <c r="G72" s="393"/>
    </row>
    <row r="73" spans="1:8" ht="24.75" customHeight="1">
      <c r="A73" s="394" t="s">
        <v>499</v>
      </c>
      <c r="B73" s="395"/>
      <c r="C73" s="499" t="s">
        <v>81</v>
      </c>
      <c r="D73" s="499"/>
      <c r="E73" s="396"/>
      <c r="F73" s="497" t="s">
        <v>501</v>
      </c>
      <c r="G73" s="497"/>
      <c r="H73" s="397"/>
    </row>
    <row r="74" spans="1:8">
      <c r="A74" s="398" t="s">
        <v>377</v>
      </c>
      <c r="B74" s="397"/>
      <c r="C74" s="500" t="s">
        <v>383</v>
      </c>
      <c r="D74" s="500"/>
      <c r="E74" s="397"/>
      <c r="F74" s="496" t="s">
        <v>182</v>
      </c>
      <c r="G74" s="496"/>
      <c r="H74" s="68"/>
    </row>
    <row r="75" spans="1:8">
      <c r="A75" s="390"/>
      <c r="B75" s="391"/>
      <c r="C75" s="391"/>
      <c r="D75" s="392"/>
      <c r="E75" s="393"/>
      <c r="F75" s="393"/>
      <c r="G75" s="393"/>
    </row>
    <row r="76" spans="1:8">
      <c r="A76" s="390"/>
      <c r="B76" s="391"/>
      <c r="C76" s="391"/>
      <c r="D76" s="392"/>
      <c r="E76" s="393"/>
      <c r="F76" s="393"/>
      <c r="G76" s="393"/>
    </row>
    <row r="77" spans="1:8">
      <c r="A77" s="390"/>
      <c r="B77" s="391"/>
      <c r="C77" s="391"/>
      <c r="D77" s="392"/>
      <c r="E77" s="393"/>
      <c r="F77" s="393"/>
      <c r="G77" s="393"/>
    </row>
    <row r="78" spans="1:8">
      <c r="A78" s="390"/>
      <c r="B78" s="391"/>
      <c r="C78" s="391"/>
      <c r="D78" s="392"/>
      <c r="E78" s="393"/>
      <c r="F78" s="393"/>
      <c r="G78" s="393"/>
    </row>
    <row r="79" spans="1:8">
      <c r="A79" s="390"/>
      <c r="B79" s="391"/>
      <c r="C79" s="391"/>
      <c r="D79" s="392"/>
      <c r="E79" s="393"/>
      <c r="F79" s="393"/>
      <c r="G79" s="393"/>
    </row>
    <row r="80" spans="1:8">
      <c r="A80" s="390"/>
      <c r="B80" s="391"/>
      <c r="C80" s="391"/>
      <c r="D80" s="392"/>
      <c r="E80" s="393"/>
      <c r="F80" s="393"/>
      <c r="G80" s="393"/>
    </row>
    <row r="81" spans="1:7">
      <c r="A81" s="390"/>
      <c r="B81" s="391"/>
      <c r="C81" s="391"/>
      <c r="D81" s="392"/>
      <c r="E81" s="393"/>
      <c r="F81" s="393"/>
      <c r="G81" s="393"/>
    </row>
    <row r="82" spans="1:7">
      <c r="A82" s="390"/>
      <c r="B82" s="391"/>
      <c r="C82" s="391"/>
      <c r="D82" s="392"/>
      <c r="E82" s="393"/>
      <c r="F82" s="393"/>
      <c r="G82" s="393"/>
    </row>
    <row r="83" spans="1:7">
      <c r="A83" s="390"/>
      <c r="B83" s="391"/>
      <c r="C83" s="391"/>
      <c r="D83" s="392"/>
      <c r="E83" s="393"/>
      <c r="F83" s="393"/>
      <c r="G83" s="393"/>
    </row>
    <row r="84" spans="1:7">
      <c r="A84" s="390"/>
      <c r="B84" s="391"/>
      <c r="C84" s="391"/>
      <c r="D84" s="392"/>
      <c r="E84" s="393"/>
      <c r="F84" s="393"/>
      <c r="G84" s="393"/>
    </row>
    <row r="85" spans="1:7">
      <c r="A85" s="390"/>
      <c r="B85" s="391"/>
      <c r="C85" s="391"/>
      <c r="D85" s="392"/>
      <c r="E85" s="393"/>
      <c r="F85" s="393"/>
      <c r="G85" s="393"/>
    </row>
    <row r="86" spans="1:7">
      <c r="A86" s="390"/>
      <c r="B86" s="391"/>
      <c r="C86" s="391"/>
      <c r="D86" s="392"/>
      <c r="E86" s="393"/>
      <c r="F86" s="393"/>
      <c r="G86" s="393"/>
    </row>
    <row r="87" spans="1:7">
      <c r="A87" s="390"/>
      <c r="B87" s="391"/>
      <c r="C87" s="391"/>
      <c r="D87" s="392"/>
      <c r="E87" s="393"/>
      <c r="F87" s="393"/>
      <c r="G87" s="393"/>
    </row>
    <row r="88" spans="1:7">
      <c r="A88" s="390"/>
      <c r="B88" s="391"/>
      <c r="C88" s="391"/>
      <c r="D88" s="392"/>
      <c r="E88" s="393"/>
      <c r="F88" s="393"/>
      <c r="G88" s="393"/>
    </row>
    <row r="89" spans="1:7">
      <c r="A89" s="390"/>
      <c r="B89" s="391"/>
      <c r="C89" s="391"/>
      <c r="D89" s="392"/>
      <c r="E89" s="393"/>
      <c r="F89" s="393"/>
      <c r="G89" s="393"/>
    </row>
    <row r="90" spans="1:7">
      <c r="A90" s="390"/>
      <c r="B90" s="391"/>
      <c r="C90" s="391"/>
      <c r="D90" s="392"/>
      <c r="E90" s="393"/>
      <c r="F90" s="393"/>
      <c r="G90" s="393"/>
    </row>
    <row r="91" spans="1:7">
      <c r="A91" s="390"/>
      <c r="B91" s="391"/>
      <c r="C91" s="391"/>
      <c r="D91" s="392"/>
      <c r="E91" s="393"/>
      <c r="F91" s="393"/>
      <c r="G91" s="393"/>
    </row>
    <row r="92" spans="1:7">
      <c r="A92" s="390"/>
      <c r="B92" s="391"/>
      <c r="C92" s="391"/>
      <c r="D92" s="392"/>
      <c r="E92" s="393"/>
      <c r="F92" s="393"/>
      <c r="G92" s="393"/>
    </row>
    <row r="93" spans="1:7">
      <c r="A93" s="390"/>
      <c r="B93" s="391"/>
      <c r="C93" s="391"/>
      <c r="D93" s="392"/>
      <c r="E93" s="393"/>
      <c r="F93" s="393"/>
      <c r="G93" s="393"/>
    </row>
    <row r="94" spans="1:7">
      <c r="A94" s="390"/>
      <c r="B94" s="391"/>
      <c r="C94" s="391"/>
      <c r="D94" s="392"/>
      <c r="E94" s="393"/>
      <c r="F94" s="393"/>
      <c r="G94" s="393"/>
    </row>
    <row r="95" spans="1:7">
      <c r="A95" s="390"/>
      <c r="B95" s="391"/>
      <c r="C95" s="391"/>
      <c r="D95" s="392"/>
      <c r="E95" s="393"/>
      <c r="F95" s="393"/>
      <c r="G95" s="393"/>
    </row>
    <row r="96" spans="1:7">
      <c r="A96" s="390"/>
      <c r="B96" s="391"/>
      <c r="C96" s="391"/>
      <c r="D96" s="392"/>
      <c r="E96" s="393"/>
      <c r="F96" s="393"/>
      <c r="G96" s="393"/>
    </row>
    <row r="97" spans="1:7">
      <c r="A97" s="390"/>
      <c r="B97" s="391"/>
      <c r="C97" s="391"/>
      <c r="D97" s="392"/>
      <c r="E97" s="393"/>
      <c r="F97" s="393"/>
      <c r="G97" s="393"/>
    </row>
    <row r="98" spans="1:7">
      <c r="A98" s="390"/>
      <c r="B98" s="391"/>
      <c r="C98" s="391"/>
      <c r="D98" s="392"/>
      <c r="E98" s="393"/>
      <c r="F98" s="393"/>
      <c r="G98" s="393"/>
    </row>
    <row r="99" spans="1:7">
      <c r="A99" s="390"/>
      <c r="B99" s="391"/>
      <c r="C99" s="391"/>
      <c r="D99" s="392"/>
      <c r="E99" s="393"/>
      <c r="F99" s="393"/>
      <c r="G99" s="393"/>
    </row>
    <row r="100" spans="1:7">
      <c r="A100" s="390"/>
      <c r="B100" s="391"/>
      <c r="C100" s="391"/>
      <c r="D100" s="392"/>
      <c r="E100" s="393"/>
      <c r="F100" s="393"/>
      <c r="G100" s="393"/>
    </row>
    <row r="101" spans="1:7">
      <c r="A101" s="390"/>
      <c r="B101" s="391"/>
      <c r="C101" s="391"/>
      <c r="D101" s="392"/>
      <c r="E101" s="393"/>
      <c r="F101" s="393"/>
      <c r="G101" s="393"/>
    </row>
    <row r="102" spans="1:7">
      <c r="A102" s="390"/>
      <c r="B102" s="391"/>
      <c r="C102" s="391"/>
      <c r="D102" s="392"/>
      <c r="E102" s="393"/>
      <c r="F102" s="393"/>
      <c r="G102" s="393"/>
    </row>
    <row r="103" spans="1:7">
      <c r="A103" s="390"/>
      <c r="B103" s="391"/>
      <c r="C103" s="391"/>
      <c r="D103" s="392"/>
      <c r="E103" s="393"/>
      <c r="F103" s="393"/>
      <c r="G103" s="393"/>
    </row>
    <row r="104" spans="1:7">
      <c r="A104" s="390"/>
      <c r="B104" s="391"/>
      <c r="C104" s="391"/>
      <c r="D104" s="392"/>
      <c r="E104" s="393"/>
      <c r="F104" s="393"/>
      <c r="G104" s="393"/>
    </row>
    <row r="105" spans="1:7">
      <c r="A105" s="390"/>
      <c r="B105" s="391"/>
      <c r="C105" s="391"/>
      <c r="D105" s="392"/>
      <c r="E105" s="393"/>
      <c r="F105" s="393"/>
      <c r="G105" s="393"/>
    </row>
    <row r="106" spans="1:7">
      <c r="A106" s="390"/>
      <c r="D106" s="400"/>
      <c r="E106" s="401"/>
      <c r="F106" s="401"/>
      <c r="G106" s="401"/>
    </row>
    <row r="107" spans="1:7">
      <c r="A107" s="402"/>
      <c r="D107" s="400"/>
      <c r="E107" s="401"/>
      <c r="F107" s="401"/>
      <c r="G107" s="401"/>
    </row>
    <row r="108" spans="1:7">
      <c r="A108" s="402"/>
      <c r="D108" s="400"/>
      <c r="E108" s="401"/>
      <c r="F108" s="401"/>
      <c r="G108" s="401"/>
    </row>
    <row r="109" spans="1:7">
      <c r="A109" s="402"/>
      <c r="D109" s="400"/>
      <c r="E109" s="401"/>
      <c r="F109" s="401"/>
      <c r="G109" s="401"/>
    </row>
    <row r="110" spans="1:7">
      <c r="A110" s="402"/>
      <c r="D110" s="400"/>
      <c r="E110" s="401"/>
      <c r="F110" s="401"/>
      <c r="G110" s="401"/>
    </row>
    <row r="111" spans="1:7">
      <c r="A111" s="402"/>
      <c r="D111" s="400"/>
      <c r="E111" s="401"/>
      <c r="F111" s="401"/>
      <c r="G111" s="401"/>
    </row>
    <row r="112" spans="1:7">
      <c r="A112" s="402"/>
      <c r="D112" s="400"/>
      <c r="E112" s="401"/>
      <c r="F112" s="401"/>
      <c r="G112" s="401"/>
    </row>
    <row r="113" spans="1:7">
      <c r="A113" s="402"/>
      <c r="D113" s="400"/>
      <c r="E113" s="401"/>
      <c r="F113" s="401"/>
      <c r="G113" s="401"/>
    </row>
    <row r="114" spans="1:7">
      <c r="A114" s="402"/>
      <c r="D114" s="400"/>
      <c r="E114" s="401"/>
      <c r="F114" s="401"/>
      <c r="G114" s="401"/>
    </row>
    <row r="115" spans="1:7">
      <c r="A115" s="402"/>
      <c r="D115" s="400"/>
      <c r="E115" s="401"/>
      <c r="F115" s="401"/>
      <c r="G115" s="401"/>
    </row>
    <row r="116" spans="1:7">
      <c r="A116" s="402"/>
      <c r="D116" s="400"/>
      <c r="E116" s="401"/>
      <c r="F116" s="401"/>
      <c r="G116" s="401"/>
    </row>
    <row r="117" spans="1:7">
      <c r="A117" s="402"/>
      <c r="D117" s="400"/>
      <c r="E117" s="401"/>
      <c r="F117" s="401"/>
      <c r="G117" s="401"/>
    </row>
    <row r="118" spans="1:7">
      <c r="A118" s="402"/>
      <c r="D118" s="400"/>
      <c r="E118" s="401"/>
      <c r="F118" s="401"/>
      <c r="G118" s="401"/>
    </row>
    <row r="119" spans="1:7">
      <c r="A119" s="402"/>
      <c r="D119" s="400"/>
      <c r="E119" s="401"/>
      <c r="F119" s="401"/>
      <c r="G119" s="401"/>
    </row>
    <row r="120" spans="1:7">
      <c r="A120" s="402"/>
      <c r="D120" s="400"/>
      <c r="E120" s="401"/>
      <c r="F120" s="401"/>
      <c r="G120" s="401"/>
    </row>
    <row r="121" spans="1:7">
      <c r="A121" s="402"/>
      <c r="D121" s="400"/>
      <c r="E121" s="401"/>
      <c r="F121" s="401"/>
      <c r="G121" s="401"/>
    </row>
    <row r="122" spans="1:7">
      <c r="A122" s="402"/>
      <c r="D122" s="400"/>
      <c r="E122" s="401"/>
      <c r="F122" s="401"/>
      <c r="G122" s="401"/>
    </row>
    <row r="123" spans="1:7">
      <c r="A123" s="402"/>
      <c r="D123" s="400"/>
      <c r="E123" s="401"/>
      <c r="F123" s="401"/>
      <c r="G123" s="401"/>
    </row>
    <row r="124" spans="1:7">
      <c r="A124" s="402"/>
      <c r="D124" s="400"/>
      <c r="E124" s="401"/>
      <c r="F124" s="401"/>
      <c r="G124" s="401"/>
    </row>
    <row r="125" spans="1:7">
      <c r="A125" s="402"/>
      <c r="D125" s="400"/>
      <c r="E125" s="401"/>
      <c r="F125" s="401"/>
      <c r="G125" s="401"/>
    </row>
    <row r="126" spans="1:7">
      <c r="A126" s="402"/>
      <c r="D126" s="400"/>
      <c r="E126" s="401"/>
      <c r="F126" s="401"/>
      <c r="G126" s="401"/>
    </row>
    <row r="127" spans="1:7">
      <c r="A127" s="402"/>
      <c r="D127" s="400"/>
      <c r="E127" s="401"/>
      <c r="F127" s="401"/>
      <c r="G127" s="401"/>
    </row>
    <row r="128" spans="1:7">
      <c r="A128" s="402"/>
      <c r="D128" s="400"/>
      <c r="E128" s="401"/>
      <c r="F128" s="401"/>
      <c r="G128" s="401"/>
    </row>
    <row r="129" spans="1:1">
      <c r="A129" s="402"/>
    </row>
    <row r="130" spans="1:1">
      <c r="A130" s="403"/>
    </row>
    <row r="131" spans="1:1">
      <c r="A131" s="403"/>
    </row>
    <row r="132" spans="1:1">
      <c r="A132" s="403"/>
    </row>
    <row r="133" spans="1:1">
      <c r="A133" s="403"/>
    </row>
    <row r="134" spans="1:1">
      <c r="A134" s="403"/>
    </row>
    <row r="135" spans="1:1">
      <c r="A135" s="403"/>
    </row>
    <row r="136" spans="1:1">
      <c r="A136" s="403"/>
    </row>
    <row r="137" spans="1:1">
      <c r="A137" s="403"/>
    </row>
    <row r="138" spans="1:1">
      <c r="A138" s="403"/>
    </row>
    <row r="139" spans="1:1">
      <c r="A139" s="403"/>
    </row>
    <row r="140" spans="1:1">
      <c r="A140" s="403"/>
    </row>
    <row r="141" spans="1:1">
      <c r="A141" s="403"/>
    </row>
    <row r="142" spans="1:1">
      <c r="A142" s="403"/>
    </row>
    <row r="143" spans="1:1">
      <c r="A143" s="403"/>
    </row>
    <row r="144" spans="1:1">
      <c r="A144" s="403"/>
    </row>
    <row r="145" spans="1:1">
      <c r="A145" s="403"/>
    </row>
    <row r="146" spans="1:1">
      <c r="A146" s="403"/>
    </row>
    <row r="147" spans="1:1">
      <c r="A147" s="403"/>
    </row>
    <row r="148" spans="1:1">
      <c r="A148" s="403"/>
    </row>
    <row r="149" spans="1:1">
      <c r="A149" s="403"/>
    </row>
    <row r="150" spans="1:1">
      <c r="A150" s="403"/>
    </row>
    <row r="151" spans="1:1">
      <c r="A151" s="403"/>
    </row>
    <row r="152" spans="1:1">
      <c r="A152" s="403"/>
    </row>
    <row r="153" spans="1:1">
      <c r="A153" s="403"/>
    </row>
    <row r="154" spans="1:1">
      <c r="A154" s="403"/>
    </row>
    <row r="155" spans="1:1">
      <c r="A155" s="403"/>
    </row>
    <row r="156" spans="1:1">
      <c r="A156" s="403"/>
    </row>
    <row r="157" spans="1:1">
      <c r="A157" s="403"/>
    </row>
    <row r="158" spans="1:1">
      <c r="A158" s="403"/>
    </row>
    <row r="159" spans="1:1">
      <c r="A159" s="403"/>
    </row>
    <row r="160" spans="1:1">
      <c r="A160" s="403"/>
    </row>
    <row r="161" spans="1:1">
      <c r="A161" s="403"/>
    </row>
    <row r="162" spans="1:1">
      <c r="A162" s="403"/>
    </row>
    <row r="163" spans="1:1">
      <c r="A163" s="403"/>
    </row>
    <row r="164" spans="1:1">
      <c r="A164" s="403"/>
    </row>
    <row r="165" spans="1:1">
      <c r="A165" s="403"/>
    </row>
    <row r="166" spans="1:1">
      <c r="A166" s="403"/>
    </row>
    <row r="167" spans="1:1">
      <c r="A167" s="403"/>
    </row>
    <row r="168" spans="1:1">
      <c r="A168" s="403"/>
    </row>
    <row r="169" spans="1:1">
      <c r="A169" s="403"/>
    </row>
    <row r="170" spans="1:1">
      <c r="A170" s="403"/>
    </row>
    <row r="171" spans="1:1">
      <c r="A171" s="403"/>
    </row>
    <row r="172" spans="1:1">
      <c r="A172" s="403"/>
    </row>
    <row r="173" spans="1:1">
      <c r="A173" s="403"/>
    </row>
    <row r="174" spans="1:1">
      <c r="A174" s="403"/>
    </row>
    <row r="175" spans="1:1">
      <c r="A175" s="403"/>
    </row>
    <row r="176" spans="1:1">
      <c r="A176" s="403"/>
    </row>
    <row r="177" spans="1:1">
      <c r="A177" s="403"/>
    </row>
    <row r="178" spans="1:1">
      <c r="A178" s="403"/>
    </row>
    <row r="179" spans="1:1">
      <c r="A179" s="403"/>
    </row>
    <row r="180" spans="1:1">
      <c r="A180" s="403"/>
    </row>
    <row r="181" spans="1:1">
      <c r="A181" s="403"/>
    </row>
    <row r="182" spans="1:1">
      <c r="A182" s="403"/>
    </row>
    <row r="183" spans="1:1">
      <c r="A183" s="403"/>
    </row>
    <row r="184" spans="1:1">
      <c r="A184" s="403"/>
    </row>
    <row r="185" spans="1:1">
      <c r="A185" s="403"/>
    </row>
    <row r="186" spans="1:1">
      <c r="A186" s="403"/>
    </row>
    <row r="187" spans="1:1">
      <c r="A187" s="403"/>
    </row>
    <row r="188" spans="1:1">
      <c r="A188" s="403"/>
    </row>
    <row r="189" spans="1:1">
      <c r="A189" s="403"/>
    </row>
    <row r="190" spans="1:1">
      <c r="A190" s="403"/>
    </row>
    <row r="191" spans="1:1">
      <c r="A191" s="403"/>
    </row>
    <row r="192" spans="1:1">
      <c r="A192" s="403"/>
    </row>
    <row r="193" spans="1:1">
      <c r="A193" s="403"/>
    </row>
    <row r="194" spans="1:1">
      <c r="A194" s="403"/>
    </row>
    <row r="195" spans="1:1">
      <c r="A195" s="403"/>
    </row>
    <row r="196" spans="1:1">
      <c r="A196" s="403"/>
    </row>
    <row r="197" spans="1:1">
      <c r="A197" s="403"/>
    </row>
    <row r="198" spans="1:1">
      <c r="A198" s="403"/>
    </row>
    <row r="199" spans="1:1">
      <c r="A199" s="403"/>
    </row>
    <row r="200" spans="1:1">
      <c r="A200" s="403"/>
    </row>
    <row r="201" spans="1:1">
      <c r="A201" s="403"/>
    </row>
    <row r="202" spans="1:1">
      <c r="A202" s="403"/>
    </row>
    <row r="203" spans="1:1">
      <c r="A203" s="403"/>
    </row>
    <row r="204" spans="1:1">
      <c r="A204" s="403"/>
    </row>
    <row r="205" spans="1:1">
      <c r="A205" s="403"/>
    </row>
    <row r="206" spans="1:1">
      <c r="A206" s="403"/>
    </row>
    <row r="207" spans="1:1">
      <c r="A207" s="403"/>
    </row>
    <row r="208" spans="1:1">
      <c r="A208" s="403"/>
    </row>
    <row r="209" spans="1:1">
      <c r="A209" s="403"/>
    </row>
    <row r="210" spans="1:1">
      <c r="A210" s="403"/>
    </row>
    <row r="211" spans="1:1">
      <c r="A211" s="403"/>
    </row>
    <row r="212" spans="1:1">
      <c r="A212" s="403"/>
    </row>
    <row r="213" spans="1:1">
      <c r="A213" s="403"/>
    </row>
    <row r="214" spans="1:1">
      <c r="A214" s="403"/>
    </row>
    <row r="215" spans="1:1">
      <c r="A215" s="403"/>
    </row>
    <row r="216" spans="1:1">
      <c r="A216" s="403"/>
    </row>
    <row r="217" spans="1:1">
      <c r="A217" s="403"/>
    </row>
    <row r="218" spans="1:1">
      <c r="A218" s="403"/>
    </row>
    <row r="219" spans="1:1">
      <c r="A219" s="403"/>
    </row>
    <row r="220" spans="1:1">
      <c r="A220" s="403"/>
    </row>
    <row r="221" spans="1:1">
      <c r="A221" s="403"/>
    </row>
    <row r="222" spans="1:1">
      <c r="A222" s="403"/>
    </row>
    <row r="223" spans="1:1">
      <c r="A223" s="403"/>
    </row>
    <row r="224" spans="1:1">
      <c r="A224" s="403"/>
    </row>
    <row r="225" spans="1:1">
      <c r="A225" s="403"/>
    </row>
    <row r="226" spans="1:1">
      <c r="A226" s="403"/>
    </row>
    <row r="227" spans="1:1">
      <c r="A227" s="403"/>
    </row>
    <row r="228" spans="1:1">
      <c r="A228" s="403"/>
    </row>
    <row r="229" spans="1:1">
      <c r="A229" s="403"/>
    </row>
    <row r="230" spans="1:1">
      <c r="A230" s="403"/>
    </row>
    <row r="231" spans="1:1">
      <c r="A231" s="403"/>
    </row>
    <row r="232" spans="1:1">
      <c r="A232" s="403"/>
    </row>
    <row r="233" spans="1:1">
      <c r="A233" s="403"/>
    </row>
    <row r="234" spans="1:1">
      <c r="A234" s="403"/>
    </row>
    <row r="235" spans="1:1">
      <c r="A235" s="403"/>
    </row>
    <row r="236" spans="1:1">
      <c r="A236" s="403"/>
    </row>
    <row r="237" spans="1:1">
      <c r="A237" s="403"/>
    </row>
    <row r="238" spans="1:1">
      <c r="A238" s="403"/>
    </row>
    <row r="239" spans="1:1">
      <c r="A239" s="403"/>
    </row>
    <row r="240" spans="1:1">
      <c r="A240" s="403"/>
    </row>
    <row r="241" spans="1:1">
      <c r="A241" s="403"/>
    </row>
    <row r="242" spans="1:1">
      <c r="A242" s="403"/>
    </row>
    <row r="243" spans="1:1">
      <c r="A243" s="403"/>
    </row>
    <row r="244" spans="1:1">
      <c r="A244" s="403"/>
    </row>
    <row r="245" spans="1:1">
      <c r="A245" s="403"/>
    </row>
    <row r="246" spans="1:1">
      <c r="A246" s="403"/>
    </row>
    <row r="247" spans="1:1">
      <c r="A247" s="403"/>
    </row>
    <row r="248" spans="1:1">
      <c r="A248" s="403"/>
    </row>
    <row r="249" spans="1:1">
      <c r="A249" s="403"/>
    </row>
    <row r="250" spans="1:1">
      <c r="A250" s="403"/>
    </row>
    <row r="251" spans="1:1">
      <c r="A251" s="403"/>
    </row>
    <row r="252" spans="1:1">
      <c r="A252" s="403"/>
    </row>
    <row r="253" spans="1:1">
      <c r="A253" s="403"/>
    </row>
    <row r="254" spans="1:1">
      <c r="A254" s="403"/>
    </row>
    <row r="255" spans="1:1">
      <c r="A255" s="403"/>
    </row>
    <row r="256" spans="1:1">
      <c r="A256" s="403"/>
    </row>
    <row r="257" spans="1:1">
      <c r="A257" s="403"/>
    </row>
    <row r="258" spans="1:1">
      <c r="A258" s="403"/>
    </row>
    <row r="259" spans="1:1">
      <c r="A259" s="403"/>
    </row>
    <row r="260" spans="1:1">
      <c r="A260" s="403"/>
    </row>
    <row r="261" spans="1:1">
      <c r="A261" s="403"/>
    </row>
    <row r="262" spans="1:1">
      <c r="A262" s="403"/>
    </row>
    <row r="263" spans="1:1">
      <c r="A263" s="403"/>
    </row>
    <row r="264" spans="1:1">
      <c r="A264" s="403"/>
    </row>
    <row r="265" spans="1:1">
      <c r="A265" s="403"/>
    </row>
    <row r="266" spans="1:1">
      <c r="A266" s="403"/>
    </row>
    <row r="267" spans="1:1">
      <c r="A267" s="403"/>
    </row>
    <row r="268" spans="1:1">
      <c r="A268" s="403"/>
    </row>
    <row r="269" spans="1:1">
      <c r="A269" s="403"/>
    </row>
    <row r="270" spans="1:1">
      <c r="A270" s="403"/>
    </row>
    <row r="271" spans="1:1">
      <c r="A271" s="403"/>
    </row>
    <row r="272" spans="1:1">
      <c r="A272" s="403"/>
    </row>
    <row r="273" spans="1:1">
      <c r="A273" s="403"/>
    </row>
    <row r="274" spans="1:1">
      <c r="A274" s="403"/>
    </row>
    <row r="275" spans="1:1">
      <c r="A275" s="403"/>
    </row>
    <row r="276" spans="1:1">
      <c r="A276" s="403"/>
    </row>
    <row r="277" spans="1:1">
      <c r="A277" s="403"/>
    </row>
    <row r="278" spans="1:1">
      <c r="A278" s="403"/>
    </row>
    <row r="279" spans="1:1">
      <c r="A279" s="403"/>
    </row>
    <row r="280" spans="1:1">
      <c r="A280" s="403"/>
    </row>
    <row r="281" spans="1:1">
      <c r="A281" s="403"/>
    </row>
    <row r="282" spans="1:1">
      <c r="A282" s="403"/>
    </row>
    <row r="283" spans="1:1">
      <c r="A283" s="403"/>
    </row>
    <row r="284" spans="1:1">
      <c r="A284" s="403"/>
    </row>
    <row r="285" spans="1:1">
      <c r="A285" s="403"/>
    </row>
    <row r="286" spans="1:1">
      <c r="A286" s="403"/>
    </row>
    <row r="287" spans="1:1">
      <c r="A287" s="403"/>
    </row>
    <row r="288" spans="1:1">
      <c r="A288" s="403"/>
    </row>
    <row r="289" spans="1:1">
      <c r="A289" s="403"/>
    </row>
    <row r="290" spans="1:1">
      <c r="A290" s="403"/>
    </row>
    <row r="291" spans="1:1">
      <c r="A291" s="403"/>
    </row>
    <row r="292" spans="1:1">
      <c r="A292" s="403"/>
    </row>
    <row r="293" spans="1:1">
      <c r="A293" s="403"/>
    </row>
    <row r="294" spans="1:1">
      <c r="A294" s="403"/>
    </row>
    <row r="295" spans="1:1">
      <c r="A295" s="403"/>
    </row>
    <row r="296" spans="1:1">
      <c r="A296" s="403"/>
    </row>
  </sheetData>
  <mergeCells count="5">
    <mergeCell ref="F74:G74"/>
    <mergeCell ref="F73:G73"/>
    <mergeCell ref="A2:G2"/>
    <mergeCell ref="C73:D73"/>
    <mergeCell ref="C74:D74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  <ignoredErrors>
    <ignoredError sqref="G25 G14:G24 G61:G62 G66 G70 G43:G44 G68 G28:G42 G69 G45:G60 G71 G67 G63:G65" evalError="1"/>
    <ignoredError sqref="C49:D49 C6:D6" formulaRange="1"/>
    <ignoredError sqref="D4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47" sqref="F47:H47"/>
    </sheetView>
  </sheetViews>
  <sheetFormatPr defaultRowHeight="18.75"/>
  <cols>
    <col min="1" max="1" width="84.28515625" style="16" customWidth="1"/>
    <col min="2" max="2" width="15.28515625" style="18" customWidth="1"/>
    <col min="3" max="7" width="18.7109375" style="18" customWidth="1"/>
    <col min="8" max="8" width="15" style="18" customWidth="1"/>
    <col min="9" max="9" width="10" style="16" customWidth="1"/>
    <col min="10" max="10" width="9.5703125" style="16" customWidth="1"/>
    <col min="11" max="16384" width="9.140625" style="16"/>
  </cols>
  <sheetData>
    <row r="1" spans="1:8">
      <c r="H1" s="35" t="s">
        <v>359</v>
      </c>
    </row>
    <row r="2" spans="1:8" ht="22.5">
      <c r="A2" s="501" t="s">
        <v>106</v>
      </c>
      <c r="B2" s="501"/>
      <c r="C2" s="501"/>
      <c r="D2" s="501"/>
      <c r="E2" s="501"/>
      <c r="F2" s="501"/>
      <c r="G2" s="501"/>
      <c r="H2" s="501"/>
    </row>
    <row r="3" spans="1:8">
      <c r="A3" s="506" t="s">
        <v>385</v>
      </c>
      <c r="B3" s="506"/>
      <c r="C3" s="506"/>
      <c r="D3" s="506"/>
      <c r="E3" s="506"/>
      <c r="F3" s="506"/>
      <c r="G3" s="506"/>
      <c r="H3" s="506"/>
    </row>
    <row r="4" spans="1:8" ht="52.5" customHeight="1">
      <c r="A4" s="507" t="s">
        <v>161</v>
      </c>
      <c r="B4" s="508" t="s">
        <v>18</v>
      </c>
      <c r="C4" s="509" t="s">
        <v>344</v>
      </c>
      <c r="D4" s="509"/>
      <c r="E4" s="507" t="s">
        <v>459</v>
      </c>
      <c r="F4" s="507"/>
      <c r="G4" s="507"/>
      <c r="H4" s="507"/>
    </row>
    <row r="5" spans="1:8" ht="58.5" customHeight="1">
      <c r="A5" s="507"/>
      <c r="B5" s="508"/>
      <c r="C5" s="5" t="s">
        <v>460</v>
      </c>
      <c r="D5" s="5" t="s">
        <v>461</v>
      </c>
      <c r="E5" s="5" t="s">
        <v>151</v>
      </c>
      <c r="F5" s="5" t="s">
        <v>146</v>
      </c>
      <c r="G5" s="29" t="s">
        <v>157</v>
      </c>
      <c r="H5" s="29" t="s">
        <v>158</v>
      </c>
    </row>
    <row r="6" spans="1:8">
      <c r="A6" s="20">
        <v>1</v>
      </c>
      <c r="B6" s="21">
        <v>2</v>
      </c>
      <c r="C6" s="20">
        <v>3</v>
      </c>
      <c r="D6" s="21">
        <v>4</v>
      </c>
      <c r="E6" s="20">
        <v>5</v>
      </c>
      <c r="F6" s="21">
        <v>6</v>
      </c>
      <c r="G6" s="20">
        <v>7</v>
      </c>
      <c r="H6" s="21">
        <v>8</v>
      </c>
    </row>
    <row r="7" spans="1:8" ht="33" customHeight="1">
      <c r="A7" s="503" t="s">
        <v>105</v>
      </c>
      <c r="B7" s="503"/>
      <c r="C7" s="503"/>
      <c r="D7" s="503"/>
      <c r="E7" s="503"/>
      <c r="F7" s="503"/>
      <c r="G7" s="503"/>
      <c r="H7" s="503"/>
    </row>
    <row r="8" spans="1:8" ht="42.75" customHeight="1">
      <c r="A8" s="101" t="s">
        <v>52</v>
      </c>
      <c r="B8" s="105">
        <v>2000</v>
      </c>
      <c r="C8" s="334">
        <v>-1116</v>
      </c>
      <c r="D8" s="334">
        <v>-734</v>
      </c>
      <c r="E8" s="334">
        <v>-777</v>
      </c>
      <c r="F8" s="40">
        <v>-734</v>
      </c>
      <c r="G8" s="40" t="s">
        <v>31</v>
      </c>
      <c r="H8" s="41" t="s">
        <v>31</v>
      </c>
    </row>
    <row r="9" spans="1:8" ht="37.5">
      <c r="A9" s="49" t="s">
        <v>217</v>
      </c>
      <c r="B9" s="42">
        <v>2010</v>
      </c>
      <c r="C9" s="38">
        <f>SUM(C10:C10)</f>
        <v>-43</v>
      </c>
      <c r="D9" s="38">
        <f>SUM(D10:D10)</f>
        <v>-57</v>
      </c>
      <c r="E9" s="38">
        <f>SUM(E10:E10)</f>
        <v>-9</v>
      </c>
      <c r="F9" s="38">
        <f>SUM(F10:F10)</f>
        <v>-57</v>
      </c>
      <c r="G9" s="336">
        <f t="shared" ref="G9:G16" si="0">F9-E9</f>
        <v>-48</v>
      </c>
      <c r="H9" s="337">
        <f t="shared" ref="H9:H43" si="1">(F9/E9)*100</f>
        <v>633.33333333333326</v>
      </c>
    </row>
    <row r="10" spans="1:8" ht="40.5" customHeight="1">
      <c r="A10" s="37" t="s">
        <v>443</v>
      </c>
      <c r="B10" s="42">
        <v>2011</v>
      </c>
      <c r="C10" s="325">
        <v>-43</v>
      </c>
      <c r="D10" s="325">
        <v>-57</v>
      </c>
      <c r="E10" s="310">
        <v>-9</v>
      </c>
      <c r="F10" s="38">
        <v>-57</v>
      </c>
      <c r="G10" s="336">
        <f t="shared" si="0"/>
        <v>-48</v>
      </c>
      <c r="H10" s="337">
        <f t="shared" si="1"/>
        <v>633.33333333333326</v>
      </c>
    </row>
    <row r="11" spans="1:8" ht="31.5" customHeight="1">
      <c r="A11" s="104" t="s">
        <v>122</v>
      </c>
      <c r="B11" s="103">
        <v>2020</v>
      </c>
      <c r="C11" s="38"/>
      <c r="D11" s="38"/>
      <c r="E11" s="38"/>
      <c r="F11" s="38"/>
      <c r="G11" s="231">
        <f t="shared" si="0"/>
        <v>0</v>
      </c>
      <c r="H11" s="229" t="e">
        <f t="shared" si="1"/>
        <v>#DIV/0!</v>
      </c>
    </row>
    <row r="12" spans="1:8" ht="31.5" customHeight="1">
      <c r="A12" s="104" t="s">
        <v>61</v>
      </c>
      <c r="B12" s="103">
        <v>2030</v>
      </c>
      <c r="C12" s="325" t="s">
        <v>195</v>
      </c>
      <c r="D12" s="325"/>
      <c r="E12" s="325" t="s">
        <v>195</v>
      </c>
      <c r="F12" s="325" t="s">
        <v>195</v>
      </c>
      <c r="G12" s="231" t="e">
        <f t="shared" si="0"/>
        <v>#VALUE!</v>
      </c>
      <c r="H12" s="229" t="e">
        <f t="shared" si="1"/>
        <v>#VALUE!</v>
      </c>
    </row>
    <row r="13" spans="1:8" ht="31.5" customHeight="1">
      <c r="A13" s="104" t="s">
        <v>98</v>
      </c>
      <c r="B13" s="103">
        <v>2031</v>
      </c>
      <c r="C13" s="325" t="s">
        <v>195</v>
      </c>
      <c r="D13" s="325"/>
      <c r="E13" s="325" t="s">
        <v>195</v>
      </c>
      <c r="F13" s="325" t="s">
        <v>195</v>
      </c>
      <c r="G13" s="231" t="e">
        <f t="shared" si="0"/>
        <v>#VALUE!</v>
      </c>
      <c r="H13" s="229" t="e">
        <f t="shared" si="1"/>
        <v>#VALUE!</v>
      </c>
    </row>
    <row r="14" spans="1:8" ht="31.5" customHeight="1">
      <c r="A14" s="104" t="s">
        <v>26</v>
      </c>
      <c r="B14" s="103">
        <v>2040</v>
      </c>
      <c r="C14" s="325" t="s">
        <v>195</v>
      </c>
      <c r="D14" s="325"/>
      <c r="E14" s="325" t="s">
        <v>195</v>
      </c>
      <c r="F14" s="325" t="s">
        <v>195</v>
      </c>
      <c r="G14" s="231" t="e">
        <f t="shared" si="0"/>
        <v>#VALUE!</v>
      </c>
      <c r="H14" s="229" t="e">
        <f t="shared" si="1"/>
        <v>#VALUE!</v>
      </c>
    </row>
    <row r="15" spans="1:8" ht="31.5" customHeight="1">
      <c r="A15" s="104" t="s">
        <v>86</v>
      </c>
      <c r="B15" s="103">
        <v>2050</v>
      </c>
      <c r="C15" s="325" t="s">
        <v>195</v>
      </c>
      <c r="D15" s="325"/>
      <c r="E15" s="325" t="s">
        <v>195</v>
      </c>
      <c r="F15" s="325" t="s">
        <v>195</v>
      </c>
      <c r="G15" s="231" t="e">
        <f t="shared" si="0"/>
        <v>#VALUE!</v>
      </c>
      <c r="H15" s="229" t="e">
        <f t="shared" si="1"/>
        <v>#VALUE!</v>
      </c>
    </row>
    <row r="16" spans="1:8" ht="31.5" customHeight="1">
      <c r="A16" s="104" t="s">
        <v>87</v>
      </c>
      <c r="B16" s="103">
        <v>2060</v>
      </c>
      <c r="C16" s="325" t="s">
        <v>195</v>
      </c>
      <c r="D16" s="325"/>
      <c r="E16" s="325" t="s">
        <v>195</v>
      </c>
      <c r="F16" s="325" t="s">
        <v>195</v>
      </c>
      <c r="G16" s="231" t="e">
        <f t="shared" si="0"/>
        <v>#VALUE!</v>
      </c>
      <c r="H16" s="229" t="e">
        <f t="shared" si="1"/>
        <v>#VALUE!</v>
      </c>
    </row>
    <row r="17" spans="1:8" ht="45.75" customHeight="1">
      <c r="A17" s="101" t="s">
        <v>53</v>
      </c>
      <c r="B17" s="105">
        <v>2070</v>
      </c>
      <c r="C17" s="40">
        <f>SUM(C8,C9,C11,C12,C14,C15,C16)+'I. Фін результат'!C75</f>
        <v>-734</v>
      </c>
      <c r="D17" s="40">
        <f>SUM(D8,D9,D11,D12,D14,D15,D16)+'I. Фін результат'!D75-1</f>
        <v>-219</v>
      </c>
      <c r="E17" s="40">
        <f>SUM(E8,E9,E11,E12,E14,E15,E16)+'I. Фін результат'!E75</f>
        <v>-693</v>
      </c>
      <c r="F17" s="40">
        <f>SUM(F8,F9,F11,F12,F14,F15,F16)+'I. Фін результат'!F75-1</f>
        <v>-219</v>
      </c>
      <c r="G17" s="338" t="s">
        <v>31</v>
      </c>
      <c r="H17" s="339" t="s">
        <v>31</v>
      </c>
    </row>
    <row r="18" spans="1:8" ht="30.75" customHeight="1">
      <c r="A18" s="503" t="s">
        <v>371</v>
      </c>
      <c r="B18" s="503"/>
      <c r="C18" s="503"/>
      <c r="D18" s="503"/>
      <c r="E18" s="503"/>
      <c r="F18" s="503"/>
      <c r="G18" s="503"/>
      <c r="H18" s="503"/>
    </row>
    <row r="19" spans="1:8" ht="44.25" customHeight="1">
      <c r="A19" s="50" t="s">
        <v>372</v>
      </c>
      <c r="B19" s="51">
        <v>2110</v>
      </c>
      <c r="C19" s="335">
        <f>SUM(C20:C26)</f>
        <v>1497</v>
      </c>
      <c r="D19" s="40">
        <f>SUM(D20:D26)</f>
        <v>1843</v>
      </c>
      <c r="E19" s="335">
        <f>SUM(E20:E26)</f>
        <v>2174</v>
      </c>
      <c r="F19" s="40">
        <f>SUM(F20:F26)</f>
        <v>1843</v>
      </c>
      <c r="G19" s="338">
        <f>F19-E19</f>
        <v>-331</v>
      </c>
      <c r="H19" s="339">
        <f t="shared" si="1"/>
        <v>84.774609015639385</v>
      </c>
    </row>
    <row r="20" spans="1:8" ht="33" customHeight="1">
      <c r="A20" s="37" t="s">
        <v>295</v>
      </c>
      <c r="B20" s="42">
        <v>2111</v>
      </c>
      <c r="C20" s="333">
        <v>1264</v>
      </c>
      <c r="D20" s="38">
        <v>1525</v>
      </c>
      <c r="E20" s="333">
        <v>1800</v>
      </c>
      <c r="F20" s="38">
        <v>1525</v>
      </c>
      <c r="G20" s="336">
        <f>F20-E20</f>
        <v>-275</v>
      </c>
      <c r="H20" s="337">
        <f t="shared" si="1"/>
        <v>84.722222222222214</v>
      </c>
    </row>
    <row r="21" spans="1:8" ht="45.75" customHeight="1">
      <c r="A21" s="104" t="s">
        <v>296</v>
      </c>
      <c r="B21" s="103">
        <v>2112</v>
      </c>
      <c r="C21" s="324" t="s">
        <v>195</v>
      </c>
      <c r="D21" s="325" t="s">
        <v>195</v>
      </c>
      <c r="E21" s="324" t="s">
        <v>195</v>
      </c>
      <c r="F21" s="325" t="s">
        <v>195</v>
      </c>
      <c r="G21" s="231" t="e">
        <f>F21-E21</f>
        <v>#VALUE!</v>
      </c>
      <c r="H21" s="229" t="e">
        <f t="shared" si="1"/>
        <v>#VALUE!</v>
      </c>
    </row>
    <row r="22" spans="1:8" ht="25.5" customHeight="1">
      <c r="A22" s="104" t="s">
        <v>71</v>
      </c>
      <c r="B22" s="103">
        <v>2113</v>
      </c>
      <c r="C22" s="319"/>
      <c r="D22" s="38"/>
      <c r="E22" s="319"/>
      <c r="F22" s="38"/>
      <c r="G22" s="231">
        <f>F22-E22</f>
        <v>0</v>
      </c>
      <c r="H22" s="229" t="e">
        <f t="shared" si="1"/>
        <v>#DIV/0!</v>
      </c>
    </row>
    <row r="23" spans="1:8" ht="25.5" customHeight="1">
      <c r="A23" s="104" t="s">
        <v>80</v>
      </c>
      <c r="B23" s="103">
        <v>2114</v>
      </c>
      <c r="C23" s="319"/>
      <c r="D23" s="38"/>
      <c r="E23" s="319"/>
      <c r="F23" s="38"/>
      <c r="G23" s="231">
        <f t="shared" ref="G23:G43" si="2">F23-E23</f>
        <v>0</v>
      </c>
      <c r="H23" s="229" t="e">
        <f t="shared" si="1"/>
        <v>#DIV/0!</v>
      </c>
    </row>
    <row r="24" spans="1:8" ht="25.5" customHeight="1">
      <c r="A24" s="104" t="s">
        <v>305</v>
      </c>
      <c r="B24" s="103">
        <v>2115</v>
      </c>
      <c r="C24" s="319"/>
      <c r="D24" s="38"/>
      <c r="E24" s="319"/>
      <c r="F24" s="38"/>
      <c r="G24" s="231">
        <f t="shared" si="2"/>
        <v>0</v>
      </c>
      <c r="H24" s="229" t="e">
        <f t="shared" si="1"/>
        <v>#DIV/0!</v>
      </c>
    </row>
    <row r="25" spans="1:8" ht="25.5" customHeight="1">
      <c r="A25" s="104" t="s">
        <v>381</v>
      </c>
      <c r="B25" s="103">
        <v>2116</v>
      </c>
      <c r="C25" s="333">
        <v>233</v>
      </c>
      <c r="D25" s="38">
        <v>318</v>
      </c>
      <c r="E25" s="333">
        <v>374</v>
      </c>
      <c r="F25" s="38">
        <v>318</v>
      </c>
      <c r="G25" s="336">
        <f t="shared" si="2"/>
        <v>-56</v>
      </c>
      <c r="H25" s="337">
        <f t="shared" si="1"/>
        <v>85.026737967914428</v>
      </c>
    </row>
    <row r="26" spans="1:8" ht="29.25" customHeight="1">
      <c r="A26" s="104" t="s">
        <v>297</v>
      </c>
      <c r="B26" s="103">
        <v>2117</v>
      </c>
      <c r="C26" s="319"/>
      <c r="D26" s="38"/>
      <c r="E26" s="319"/>
      <c r="F26" s="38"/>
      <c r="G26" s="38">
        <f t="shared" si="2"/>
        <v>0</v>
      </c>
      <c r="H26" s="229" t="e">
        <f t="shared" si="1"/>
        <v>#DIV/0!</v>
      </c>
    </row>
    <row r="27" spans="1:8" ht="44.25" customHeight="1">
      <c r="A27" s="50" t="s">
        <v>384</v>
      </c>
      <c r="B27" s="53">
        <v>2120</v>
      </c>
      <c r="C27" s="335">
        <f>SUM(C28:C35)</f>
        <v>2884</v>
      </c>
      <c r="D27" s="40">
        <f t="shared" ref="D27:G27" si="3">SUM(D28:D35)</f>
        <v>4123</v>
      </c>
      <c r="E27" s="335">
        <f t="shared" si="3"/>
        <v>4567</v>
      </c>
      <c r="F27" s="40">
        <f t="shared" si="3"/>
        <v>4123</v>
      </c>
      <c r="G27" s="338">
        <f t="shared" si="3"/>
        <v>-444</v>
      </c>
      <c r="H27" s="339">
        <f t="shared" si="1"/>
        <v>90.278081891832713</v>
      </c>
    </row>
    <row r="28" spans="1:8" ht="27" customHeight="1">
      <c r="A28" s="49" t="s">
        <v>224</v>
      </c>
      <c r="B28" s="52">
        <v>2121</v>
      </c>
      <c r="C28" s="38">
        <v>19</v>
      </c>
      <c r="D28" s="38">
        <v>203</v>
      </c>
      <c r="E28" s="38">
        <v>20</v>
      </c>
      <c r="F28" s="38">
        <v>203</v>
      </c>
      <c r="G28" s="336">
        <f t="shared" ref="G28:G33" si="4">F28-E28</f>
        <v>183</v>
      </c>
      <c r="H28" s="337">
        <f t="shared" si="1"/>
        <v>1015</v>
      </c>
    </row>
    <row r="29" spans="1:8" ht="25.5" customHeight="1">
      <c r="A29" s="104" t="s">
        <v>70</v>
      </c>
      <c r="B29" s="103">
        <v>2122</v>
      </c>
      <c r="C29" s="38">
        <v>2795</v>
      </c>
      <c r="D29" s="38">
        <v>3814</v>
      </c>
      <c r="E29" s="38">
        <v>4486</v>
      </c>
      <c r="F29" s="38">
        <v>3814</v>
      </c>
      <c r="G29" s="336">
        <f t="shared" si="4"/>
        <v>-672</v>
      </c>
      <c r="H29" s="337">
        <f t="shared" si="1"/>
        <v>85.020062416406589</v>
      </c>
    </row>
    <row r="30" spans="1:8" ht="25.5" customHeight="1">
      <c r="A30" s="104" t="s">
        <v>71</v>
      </c>
      <c r="B30" s="103">
        <v>2123</v>
      </c>
      <c r="C30" s="333"/>
      <c r="D30" s="38"/>
      <c r="E30" s="333"/>
      <c r="F30" s="38"/>
      <c r="G30" s="38"/>
      <c r="H30" s="229" t="e">
        <f t="shared" si="1"/>
        <v>#DIV/0!</v>
      </c>
    </row>
    <row r="31" spans="1:8" ht="25.5" customHeight="1">
      <c r="A31" s="104" t="s">
        <v>298</v>
      </c>
      <c r="B31" s="103">
        <v>2124</v>
      </c>
      <c r="C31" s="38">
        <v>27</v>
      </c>
      <c r="D31" s="38">
        <v>49</v>
      </c>
      <c r="E31" s="38">
        <v>52</v>
      </c>
      <c r="F31" s="38">
        <v>49</v>
      </c>
      <c r="G31" s="336">
        <f t="shared" si="4"/>
        <v>-3</v>
      </c>
      <c r="H31" s="337">
        <f t="shared" si="1"/>
        <v>94.230769230769226</v>
      </c>
    </row>
    <row r="32" spans="1:8" ht="25.5" customHeight="1">
      <c r="A32" s="104" t="s">
        <v>299</v>
      </c>
      <c r="B32" s="103">
        <v>2125</v>
      </c>
      <c r="C32" s="333"/>
      <c r="D32" s="38"/>
      <c r="E32" s="333"/>
      <c r="F32" s="38"/>
      <c r="G32" s="38"/>
      <c r="H32" s="229" t="e">
        <f t="shared" si="1"/>
        <v>#DIV/0!</v>
      </c>
    </row>
    <row r="33" spans="1:8" ht="59.25" customHeight="1">
      <c r="A33" s="104" t="s">
        <v>444</v>
      </c>
      <c r="B33" s="103">
        <v>2126</v>
      </c>
      <c r="C33" s="38">
        <v>43</v>
      </c>
      <c r="D33" s="38">
        <v>57</v>
      </c>
      <c r="E33" s="38">
        <v>9</v>
      </c>
      <c r="F33" s="38">
        <v>57</v>
      </c>
      <c r="G33" s="336">
        <f t="shared" si="4"/>
        <v>48</v>
      </c>
      <c r="H33" s="337">
        <f t="shared" si="1"/>
        <v>633.33333333333326</v>
      </c>
    </row>
    <row r="34" spans="1:8" ht="25.5" customHeight="1">
      <c r="A34" s="104" t="s">
        <v>305</v>
      </c>
      <c r="B34" s="103">
        <v>2127</v>
      </c>
      <c r="C34" s="319"/>
      <c r="D34" s="38"/>
      <c r="E34" s="319"/>
      <c r="F34" s="38"/>
      <c r="G34" s="38"/>
      <c r="H34" s="229" t="e">
        <f t="shared" si="1"/>
        <v>#DIV/0!</v>
      </c>
    </row>
    <row r="35" spans="1:8" ht="25.5" customHeight="1">
      <c r="A35" s="104" t="s">
        <v>297</v>
      </c>
      <c r="B35" s="103">
        <v>2128</v>
      </c>
      <c r="C35" s="319"/>
      <c r="D35" s="38"/>
      <c r="E35" s="319"/>
      <c r="F35" s="38"/>
      <c r="G35" s="38">
        <f t="shared" si="2"/>
        <v>0</v>
      </c>
      <c r="H35" s="229" t="e">
        <f t="shared" si="1"/>
        <v>#DIV/0!</v>
      </c>
    </row>
    <row r="36" spans="1:8" ht="34.5" customHeight="1">
      <c r="A36" s="50" t="s">
        <v>438</v>
      </c>
      <c r="B36" s="53">
        <v>2130</v>
      </c>
      <c r="C36" s="335">
        <f>SUM(C37:C39)</f>
        <v>2925</v>
      </c>
      <c r="D36" s="40">
        <f>SUM(D37:D39)</f>
        <v>4424</v>
      </c>
      <c r="E36" s="40">
        <f>SUM(E37:E39)</f>
        <v>4962</v>
      </c>
      <c r="F36" s="40">
        <f>SUM(F37:F39)</f>
        <v>4424</v>
      </c>
      <c r="G36" s="40">
        <f t="shared" si="2"/>
        <v>-538</v>
      </c>
      <c r="H36" s="339">
        <f t="shared" si="1"/>
        <v>89.157597742845624</v>
      </c>
    </row>
    <row r="37" spans="1:8" ht="25.5" customHeight="1">
      <c r="A37" s="104" t="s">
        <v>300</v>
      </c>
      <c r="B37" s="103">
        <v>2131</v>
      </c>
      <c r="C37" s="333"/>
      <c r="D37" s="38"/>
      <c r="E37" s="38"/>
      <c r="F37" s="38"/>
      <c r="G37" s="38">
        <f t="shared" si="2"/>
        <v>0</v>
      </c>
      <c r="H37" s="229" t="e">
        <f t="shared" si="1"/>
        <v>#DIV/0!</v>
      </c>
    </row>
    <row r="38" spans="1:8" ht="25.5" customHeight="1">
      <c r="A38" s="104" t="s">
        <v>301</v>
      </c>
      <c r="B38" s="103">
        <v>2132</v>
      </c>
      <c r="C38" s="38">
        <v>2925</v>
      </c>
      <c r="D38" s="38">
        <v>4424</v>
      </c>
      <c r="E38" s="38">
        <v>4962</v>
      </c>
      <c r="F38" s="38">
        <v>4424</v>
      </c>
      <c r="G38" s="38">
        <f t="shared" si="2"/>
        <v>-538</v>
      </c>
      <c r="H38" s="337">
        <f t="shared" si="1"/>
        <v>89.157597742845624</v>
      </c>
    </row>
    <row r="39" spans="1:8" ht="25.5" customHeight="1">
      <c r="A39" s="104" t="s">
        <v>302</v>
      </c>
      <c r="B39" s="103">
        <v>2133</v>
      </c>
      <c r="C39" s="333"/>
      <c r="D39" s="38"/>
      <c r="E39" s="38"/>
      <c r="F39" s="38"/>
      <c r="G39" s="38"/>
      <c r="H39" s="229" t="e">
        <f t="shared" si="1"/>
        <v>#DIV/0!</v>
      </c>
    </row>
    <row r="40" spans="1:8" ht="34.5" customHeight="1">
      <c r="A40" s="101" t="s">
        <v>303</v>
      </c>
      <c r="B40" s="53">
        <v>2140</v>
      </c>
      <c r="C40" s="40">
        <f>SUM(C41:C42)</f>
        <v>0</v>
      </c>
      <c r="D40" s="40">
        <f>SUM(D41:D42)</f>
        <v>0</v>
      </c>
      <c r="E40" s="40">
        <f>SUM(E41:E42)</f>
        <v>0</v>
      </c>
      <c r="F40" s="40">
        <f>SUM(F41:F42)</f>
        <v>0</v>
      </c>
      <c r="G40" s="40"/>
      <c r="H40" s="230" t="e">
        <f t="shared" si="1"/>
        <v>#DIV/0!</v>
      </c>
    </row>
    <row r="41" spans="1:8" ht="48" customHeight="1">
      <c r="A41" s="49" t="s">
        <v>99</v>
      </c>
      <c r="B41" s="52">
        <v>2141</v>
      </c>
      <c r="C41" s="38"/>
      <c r="D41" s="38"/>
      <c r="E41" s="38"/>
      <c r="F41" s="38"/>
      <c r="G41" s="38"/>
      <c r="H41" s="229" t="e">
        <f t="shared" si="1"/>
        <v>#DIV/0!</v>
      </c>
    </row>
    <row r="42" spans="1:8" ht="32.25" customHeight="1">
      <c r="A42" s="104" t="s">
        <v>304</v>
      </c>
      <c r="B42" s="103">
        <v>2142</v>
      </c>
      <c r="C42" s="38"/>
      <c r="D42" s="38"/>
      <c r="E42" s="38"/>
      <c r="F42" s="38"/>
      <c r="G42" s="38">
        <f t="shared" si="2"/>
        <v>0</v>
      </c>
      <c r="H42" s="229" t="e">
        <f t="shared" si="1"/>
        <v>#DIV/0!</v>
      </c>
    </row>
    <row r="43" spans="1:8" ht="34.5" customHeight="1">
      <c r="A43" s="101" t="s">
        <v>352</v>
      </c>
      <c r="B43" s="53">
        <v>2200</v>
      </c>
      <c r="C43" s="40">
        <f>SUM(C19,C27,C36,C40)</f>
        <v>7306</v>
      </c>
      <c r="D43" s="40">
        <f>SUM(D19,D27,D36,D40)</f>
        <v>10390</v>
      </c>
      <c r="E43" s="40">
        <f>SUM(E19,E27,E36,E40)</f>
        <v>11703</v>
      </c>
      <c r="F43" s="40">
        <f>SUM(F19,F27,F36,F40)</f>
        <v>10390</v>
      </c>
      <c r="G43" s="40">
        <f t="shared" si="2"/>
        <v>-1313</v>
      </c>
      <c r="H43" s="339">
        <f t="shared" si="1"/>
        <v>88.780654533025711</v>
      </c>
    </row>
    <row r="44" spans="1:8" s="17" customFormat="1">
      <c r="A44" s="54"/>
      <c r="B44" s="55"/>
      <c r="C44" s="55"/>
      <c r="D44" s="55"/>
      <c r="E44" s="55"/>
      <c r="F44" s="55"/>
      <c r="G44" s="55"/>
      <c r="H44" s="55"/>
    </row>
    <row r="45" spans="1:8" s="17" customFormat="1">
      <c r="A45" s="54"/>
      <c r="B45" s="55"/>
      <c r="C45" s="55"/>
      <c r="D45" s="55"/>
      <c r="E45" s="55"/>
      <c r="F45" s="55"/>
      <c r="G45" s="55"/>
      <c r="H45" s="55"/>
    </row>
    <row r="46" spans="1:8" s="17" customFormat="1">
      <c r="A46" s="54"/>
      <c r="B46" s="55"/>
      <c r="C46" s="55"/>
      <c r="D46" s="55"/>
      <c r="E46" s="55"/>
      <c r="F46" s="55"/>
      <c r="G46" s="55"/>
      <c r="H46" s="55"/>
    </row>
    <row r="47" spans="1:8" s="2" customFormat="1" ht="27.75" customHeight="1">
      <c r="A47" s="108" t="s">
        <v>499</v>
      </c>
      <c r="B47" s="45"/>
      <c r="C47" s="504" t="s">
        <v>142</v>
      </c>
      <c r="D47" s="504"/>
      <c r="E47" s="46"/>
      <c r="F47" s="505" t="s">
        <v>501</v>
      </c>
      <c r="G47" s="505"/>
      <c r="H47" s="505"/>
    </row>
    <row r="48" spans="1:8" s="1" customFormat="1">
      <c r="A48" s="102" t="s">
        <v>377</v>
      </c>
      <c r="B48" s="47"/>
      <c r="C48" s="502" t="s">
        <v>383</v>
      </c>
      <c r="D48" s="502"/>
      <c r="E48" s="47"/>
      <c r="F48" s="491" t="s">
        <v>382</v>
      </c>
      <c r="G48" s="491"/>
      <c r="H48" s="491"/>
    </row>
    <row r="49" spans="1:10" s="18" customFormat="1">
      <c r="A49" s="56"/>
      <c r="B49" s="55"/>
      <c r="C49" s="55"/>
      <c r="D49" s="55"/>
      <c r="E49" s="55"/>
      <c r="F49" s="55"/>
      <c r="G49" s="55"/>
      <c r="H49" s="55"/>
      <c r="I49" s="16"/>
      <c r="J49" s="16"/>
    </row>
    <row r="50" spans="1:10" s="18" customFormat="1">
      <c r="A50" s="56"/>
      <c r="B50" s="55"/>
      <c r="C50" s="55"/>
      <c r="D50" s="55"/>
      <c r="E50" s="55"/>
      <c r="F50" s="55"/>
      <c r="G50" s="55"/>
      <c r="H50" s="55"/>
      <c r="I50" s="16"/>
      <c r="J50" s="16"/>
    </row>
    <row r="51" spans="1:10" s="18" customFormat="1">
      <c r="A51" s="56"/>
      <c r="B51" s="55"/>
      <c r="C51" s="55"/>
      <c r="D51" s="55"/>
      <c r="E51" s="55"/>
      <c r="F51" s="55"/>
      <c r="G51" s="55"/>
      <c r="H51" s="55"/>
      <c r="I51" s="16"/>
      <c r="J51" s="16"/>
    </row>
    <row r="52" spans="1:10" s="18" customFormat="1">
      <c r="A52" s="56"/>
      <c r="B52" s="55"/>
      <c r="C52" s="55"/>
      <c r="D52" s="55"/>
      <c r="E52" s="55"/>
      <c r="F52" s="55"/>
      <c r="G52" s="55"/>
      <c r="H52" s="55"/>
      <c r="I52" s="16"/>
      <c r="J52" s="16"/>
    </row>
    <row r="53" spans="1:10" s="18" customFormat="1">
      <c r="A53" s="56"/>
      <c r="B53" s="55"/>
      <c r="C53" s="55"/>
      <c r="D53" s="55"/>
      <c r="E53" s="55"/>
      <c r="F53" s="55"/>
      <c r="G53" s="55"/>
      <c r="H53" s="55"/>
      <c r="I53" s="16"/>
      <c r="J53" s="16"/>
    </row>
    <row r="54" spans="1:10" s="18" customFormat="1">
      <c r="A54" s="56"/>
      <c r="B54" s="55"/>
      <c r="C54" s="55"/>
      <c r="D54" s="55"/>
      <c r="E54" s="55"/>
      <c r="F54" s="55"/>
      <c r="G54" s="55"/>
      <c r="H54" s="55"/>
      <c r="I54" s="16"/>
      <c r="J54" s="16"/>
    </row>
    <row r="55" spans="1:10" s="18" customFormat="1">
      <c r="A55" s="56"/>
      <c r="B55" s="55"/>
      <c r="C55" s="55"/>
      <c r="D55" s="55"/>
      <c r="E55" s="55"/>
      <c r="F55" s="55"/>
      <c r="G55" s="55"/>
      <c r="H55" s="55"/>
      <c r="I55" s="16"/>
      <c r="J55" s="16"/>
    </row>
    <row r="56" spans="1:10" s="18" customFormat="1">
      <c r="A56" s="56"/>
      <c r="B56" s="55"/>
      <c r="C56" s="55"/>
      <c r="D56" s="55"/>
      <c r="E56" s="55"/>
      <c r="F56" s="55"/>
      <c r="G56" s="55"/>
      <c r="H56" s="55"/>
      <c r="I56" s="16"/>
      <c r="J56" s="16"/>
    </row>
    <row r="57" spans="1:10" s="18" customFormat="1">
      <c r="A57" s="56"/>
      <c r="B57" s="55"/>
      <c r="C57" s="55"/>
      <c r="D57" s="55"/>
      <c r="E57" s="55"/>
      <c r="F57" s="55"/>
      <c r="G57" s="55"/>
      <c r="H57" s="55"/>
      <c r="I57" s="16"/>
      <c r="J57" s="16"/>
    </row>
    <row r="58" spans="1:10" s="18" customFormat="1">
      <c r="A58" s="56"/>
      <c r="B58" s="55"/>
      <c r="C58" s="55"/>
      <c r="D58" s="55"/>
      <c r="E58" s="55"/>
      <c r="F58" s="55"/>
      <c r="G58" s="55"/>
      <c r="H58" s="55"/>
      <c r="I58" s="16"/>
      <c r="J58" s="16"/>
    </row>
    <row r="59" spans="1:10" s="18" customFormat="1">
      <c r="A59" s="56"/>
      <c r="B59" s="55"/>
      <c r="C59" s="55"/>
      <c r="D59" s="55"/>
      <c r="E59" s="55"/>
      <c r="F59" s="55"/>
      <c r="G59" s="55"/>
      <c r="H59" s="55"/>
      <c r="I59" s="16"/>
      <c r="J59" s="16"/>
    </row>
    <row r="60" spans="1:10" s="18" customFormat="1">
      <c r="A60" s="56"/>
      <c r="B60" s="55"/>
      <c r="C60" s="55"/>
      <c r="D60" s="55"/>
      <c r="E60" s="55"/>
      <c r="F60" s="55"/>
      <c r="G60" s="55"/>
      <c r="H60" s="55"/>
      <c r="I60" s="16"/>
      <c r="J60" s="16"/>
    </row>
    <row r="61" spans="1:10" s="18" customFormat="1">
      <c r="A61" s="56"/>
      <c r="B61" s="55"/>
      <c r="C61" s="55"/>
      <c r="D61" s="55"/>
      <c r="E61" s="55"/>
      <c r="F61" s="55"/>
      <c r="G61" s="55"/>
      <c r="H61" s="55"/>
      <c r="I61" s="16"/>
      <c r="J61" s="16"/>
    </row>
    <row r="62" spans="1:10" s="18" customFormat="1">
      <c r="A62" s="56"/>
      <c r="B62" s="55"/>
      <c r="C62" s="55"/>
      <c r="D62" s="55"/>
      <c r="E62" s="55"/>
      <c r="F62" s="55"/>
      <c r="G62" s="55"/>
      <c r="H62" s="55"/>
      <c r="I62" s="16"/>
      <c r="J62" s="16"/>
    </row>
    <row r="63" spans="1:10" s="18" customFormat="1">
      <c r="A63" s="56"/>
      <c r="B63" s="55"/>
      <c r="C63" s="55"/>
      <c r="D63" s="55"/>
      <c r="E63" s="55"/>
      <c r="F63" s="55"/>
      <c r="G63" s="55"/>
      <c r="H63" s="55"/>
      <c r="I63" s="16"/>
      <c r="J63" s="16"/>
    </row>
    <row r="64" spans="1:10" s="18" customFormat="1">
      <c r="A64" s="56"/>
      <c r="B64" s="55"/>
      <c r="C64" s="55"/>
      <c r="D64" s="55"/>
      <c r="E64" s="55"/>
      <c r="F64" s="55"/>
      <c r="G64" s="55"/>
      <c r="H64" s="55"/>
      <c r="I64" s="16"/>
      <c r="J64" s="16"/>
    </row>
    <row r="65" spans="1:10" s="18" customFormat="1">
      <c r="A65" s="56"/>
      <c r="B65" s="55"/>
      <c r="C65" s="55"/>
      <c r="D65" s="55"/>
      <c r="E65" s="55"/>
      <c r="F65" s="55"/>
      <c r="G65" s="55"/>
      <c r="H65" s="55"/>
      <c r="I65" s="16"/>
      <c r="J65" s="16"/>
    </row>
    <row r="66" spans="1:10" s="18" customFormat="1">
      <c r="A66" s="56"/>
      <c r="B66" s="55"/>
      <c r="C66" s="55"/>
      <c r="D66" s="55"/>
      <c r="E66" s="55"/>
      <c r="F66" s="55"/>
      <c r="G66" s="55"/>
      <c r="H66" s="55"/>
      <c r="I66" s="16"/>
      <c r="J66" s="16"/>
    </row>
    <row r="67" spans="1:10" s="18" customFormat="1">
      <c r="A67" s="56"/>
      <c r="B67" s="55"/>
      <c r="C67" s="55"/>
      <c r="D67" s="55"/>
      <c r="E67" s="55"/>
      <c r="F67" s="55"/>
      <c r="G67" s="55"/>
      <c r="H67" s="55"/>
      <c r="I67" s="16"/>
      <c r="J67" s="16"/>
    </row>
    <row r="68" spans="1:10" s="18" customFormat="1">
      <c r="A68" s="56"/>
      <c r="B68" s="55"/>
      <c r="C68" s="55"/>
      <c r="D68" s="55"/>
      <c r="E68" s="55"/>
      <c r="F68" s="55"/>
      <c r="G68" s="55"/>
      <c r="H68" s="55"/>
      <c r="I68" s="16"/>
      <c r="J68" s="16"/>
    </row>
    <row r="69" spans="1:10" s="18" customFormat="1">
      <c r="A69" s="56"/>
      <c r="B69" s="55"/>
      <c r="C69" s="55"/>
      <c r="D69" s="55"/>
      <c r="E69" s="55"/>
      <c r="F69" s="55"/>
      <c r="G69" s="55"/>
      <c r="H69" s="55"/>
      <c r="I69" s="16"/>
      <c r="J69" s="16"/>
    </row>
    <row r="70" spans="1:10" s="18" customFormat="1">
      <c r="A70" s="56"/>
      <c r="B70" s="55"/>
      <c r="C70" s="55"/>
      <c r="D70" s="55"/>
      <c r="E70" s="55"/>
      <c r="F70" s="55"/>
      <c r="G70" s="55"/>
      <c r="H70" s="55"/>
      <c r="I70" s="16"/>
      <c r="J70" s="16"/>
    </row>
    <row r="71" spans="1:10" s="18" customFormat="1">
      <c r="A71" s="56"/>
      <c r="B71" s="55"/>
      <c r="C71" s="55"/>
      <c r="D71" s="55"/>
      <c r="E71" s="55"/>
      <c r="F71" s="55"/>
      <c r="G71" s="55"/>
      <c r="H71" s="55"/>
      <c r="I71" s="16"/>
      <c r="J71" s="16"/>
    </row>
    <row r="72" spans="1:10" s="18" customFormat="1">
      <c r="A72" s="56"/>
      <c r="B72" s="55"/>
      <c r="C72" s="55"/>
      <c r="D72" s="55"/>
      <c r="E72" s="55"/>
      <c r="F72" s="55"/>
      <c r="G72" s="55"/>
      <c r="H72" s="55"/>
      <c r="I72" s="16"/>
      <c r="J72" s="16"/>
    </row>
    <row r="73" spans="1:10" s="18" customFormat="1">
      <c r="A73" s="56"/>
      <c r="B73" s="55"/>
      <c r="C73" s="55"/>
      <c r="D73" s="55"/>
      <c r="E73" s="55"/>
      <c r="F73" s="55"/>
      <c r="G73" s="55"/>
      <c r="H73" s="55"/>
      <c r="I73" s="16"/>
      <c r="J73" s="16"/>
    </row>
    <row r="74" spans="1:10" s="18" customFormat="1">
      <c r="A74" s="56"/>
      <c r="B74" s="55"/>
      <c r="C74" s="55"/>
      <c r="D74" s="55"/>
      <c r="E74" s="55"/>
      <c r="F74" s="55"/>
      <c r="G74" s="55"/>
      <c r="H74" s="55"/>
      <c r="I74" s="16"/>
      <c r="J74" s="16"/>
    </row>
    <row r="75" spans="1:10" s="18" customFormat="1">
      <c r="A75" s="56"/>
      <c r="B75" s="55"/>
      <c r="C75" s="55"/>
      <c r="D75" s="55"/>
      <c r="E75" s="55"/>
      <c r="F75" s="55"/>
      <c r="G75" s="55"/>
      <c r="H75" s="55"/>
      <c r="I75" s="16"/>
      <c r="J75" s="16"/>
    </row>
    <row r="76" spans="1:10" s="18" customFormat="1">
      <c r="A76" s="56"/>
      <c r="B76" s="55"/>
      <c r="C76" s="55"/>
      <c r="D76" s="55"/>
      <c r="E76" s="55"/>
      <c r="F76" s="55"/>
      <c r="G76" s="55"/>
      <c r="H76" s="55"/>
      <c r="I76" s="16"/>
      <c r="J76" s="16"/>
    </row>
    <row r="77" spans="1:10" s="18" customFormat="1">
      <c r="A77" s="56"/>
      <c r="B77" s="55"/>
      <c r="C77" s="55"/>
      <c r="D77" s="55"/>
      <c r="E77" s="55"/>
      <c r="F77" s="55"/>
      <c r="G77" s="55"/>
      <c r="H77" s="55"/>
      <c r="I77" s="16"/>
      <c r="J77" s="16"/>
    </row>
    <row r="78" spans="1:10" s="18" customFormat="1">
      <c r="A78" s="56"/>
      <c r="B78" s="55"/>
      <c r="C78" s="55"/>
      <c r="D78" s="55"/>
      <c r="E78" s="55"/>
      <c r="F78" s="55"/>
      <c r="G78" s="55"/>
      <c r="H78" s="55"/>
      <c r="I78" s="16"/>
      <c r="J78" s="16"/>
    </row>
    <row r="79" spans="1:10" s="18" customFormat="1">
      <c r="A79" s="56"/>
      <c r="B79" s="55"/>
      <c r="C79" s="55"/>
      <c r="D79" s="55"/>
      <c r="E79" s="55"/>
      <c r="F79" s="55"/>
      <c r="G79" s="55"/>
      <c r="H79" s="55"/>
      <c r="I79" s="16"/>
      <c r="J79" s="16"/>
    </row>
    <row r="80" spans="1:10" s="18" customFormat="1">
      <c r="A80" s="56"/>
      <c r="B80" s="55"/>
      <c r="C80" s="55"/>
      <c r="D80" s="55"/>
      <c r="E80" s="55"/>
      <c r="F80" s="55"/>
      <c r="G80" s="55"/>
      <c r="H80" s="55"/>
      <c r="I80" s="16"/>
      <c r="J80" s="16"/>
    </row>
    <row r="81" spans="1:10" s="18" customFormat="1">
      <c r="A81" s="56"/>
      <c r="B81" s="55"/>
      <c r="C81" s="55"/>
      <c r="D81" s="55"/>
      <c r="E81" s="55"/>
      <c r="F81" s="55"/>
      <c r="G81" s="55"/>
      <c r="H81" s="55"/>
      <c r="I81" s="16"/>
      <c r="J81" s="16"/>
    </row>
    <row r="82" spans="1:10" s="18" customFormat="1">
      <c r="A82" s="56"/>
      <c r="B82" s="55"/>
      <c r="C82" s="55"/>
      <c r="D82" s="55"/>
      <c r="E82" s="55"/>
      <c r="F82" s="55"/>
      <c r="G82" s="55"/>
      <c r="H82" s="55"/>
      <c r="I82" s="16"/>
      <c r="J82" s="16"/>
    </row>
    <row r="83" spans="1:10" s="18" customFormat="1">
      <c r="A83" s="56"/>
      <c r="B83" s="55"/>
      <c r="C83" s="55"/>
      <c r="D83" s="55"/>
      <c r="E83" s="55"/>
      <c r="F83" s="55"/>
      <c r="G83" s="55"/>
      <c r="H83" s="55"/>
      <c r="I83" s="16"/>
      <c r="J83" s="16"/>
    </row>
    <row r="84" spans="1:10" s="18" customFormat="1">
      <c r="A84" s="56"/>
      <c r="B84" s="55"/>
      <c r="C84" s="55"/>
      <c r="D84" s="55"/>
      <c r="E84" s="55"/>
      <c r="F84" s="55"/>
      <c r="G84" s="55"/>
      <c r="H84" s="55"/>
      <c r="I84" s="16"/>
      <c r="J84" s="16"/>
    </row>
    <row r="85" spans="1:10" s="18" customFormat="1">
      <c r="A85" s="56"/>
      <c r="B85" s="55"/>
      <c r="C85" s="55"/>
      <c r="D85" s="55"/>
      <c r="E85" s="55"/>
      <c r="F85" s="55"/>
      <c r="G85" s="55"/>
      <c r="H85" s="55"/>
      <c r="I85" s="16"/>
      <c r="J85" s="16"/>
    </row>
    <row r="86" spans="1:10" s="18" customFormat="1">
      <c r="A86" s="56"/>
      <c r="B86" s="55"/>
      <c r="C86" s="55"/>
      <c r="D86" s="55"/>
      <c r="E86" s="55"/>
      <c r="F86" s="55"/>
      <c r="G86" s="55"/>
      <c r="H86" s="55"/>
      <c r="I86" s="16"/>
      <c r="J86" s="16"/>
    </row>
    <row r="87" spans="1:10" s="18" customFormat="1">
      <c r="A87" s="56"/>
      <c r="B87" s="55"/>
      <c r="C87" s="55"/>
      <c r="D87" s="55"/>
      <c r="E87" s="55"/>
      <c r="F87" s="55"/>
      <c r="G87" s="55"/>
      <c r="H87" s="55"/>
      <c r="I87" s="16"/>
      <c r="J87" s="16"/>
    </row>
    <row r="88" spans="1:10" s="18" customFormat="1">
      <c r="A88" s="56"/>
      <c r="B88" s="55"/>
      <c r="C88" s="55"/>
      <c r="D88" s="55"/>
      <c r="E88" s="55"/>
      <c r="F88" s="55"/>
      <c r="G88" s="55"/>
      <c r="H88" s="55"/>
      <c r="I88" s="16"/>
      <c r="J88" s="16"/>
    </row>
    <row r="89" spans="1:10" s="18" customFormat="1">
      <c r="A89" s="56"/>
      <c r="B89" s="55"/>
      <c r="C89" s="55"/>
      <c r="D89" s="55"/>
      <c r="E89" s="55"/>
      <c r="F89" s="55"/>
      <c r="G89" s="55"/>
      <c r="H89" s="55"/>
      <c r="I89" s="16"/>
      <c r="J89" s="16"/>
    </row>
    <row r="90" spans="1:10" s="18" customFormat="1">
      <c r="A90" s="56"/>
      <c r="B90" s="55"/>
      <c r="C90" s="55"/>
      <c r="D90" s="55"/>
      <c r="E90" s="55"/>
      <c r="F90" s="55"/>
      <c r="G90" s="55"/>
      <c r="H90" s="55"/>
      <c r="I90" s="16"/>
      <c r="J90" s="16"/>
    </row>
    <row r="91" spans="1:10" s="18" customFormat="1">
      <c r="A91" s="56"/>
      <c r="B91" s="55"/>
      <c r="C91" s="55"/>
      <c r="D91" s="55"/>
      <c r="E91" s="55"/>
      <c r="F91" s="55"/>
      <c r="G91" s="55"/>
      <c r="H91" s="55"/>
      <c r="I91" s="16"/>
      <c r="J91" s="16"/>
    </row>
    <row r="92" spans="1:10" s="18" customFormat="1">
      <c r="A92" s="56"/>
      <c r="B92" s="55"/>
      <c r="C92" s="55"/>
      <c r="D92" s="55"/>
      <c r="E92" s="55"/>
      <c r="F92" s="55"/>
      <c r="G92" s="55"/>
      <c r="H92" s="55"/>
      <c r="I92" s="16"/>
      <c r="J92" s="16"/>
    </row>
    <row r="93" spans="1:10" s="18" customFormat="1">
      <c r="A93" s="56"/>
      <c r="B93" s="55"/>
      <c r="C93" s="55"/>
      <c r="D93" s="55"/>
      <c r="E93" s="55"/>
      <c r="F93" s="55"/>
      <c r="G93" s="55"/>
      <c r="H93" s="55"/>
      <c r="I93" s="16"/>
      <c r="J93" s="16"/>
    </row>
    <row r="94" spans="1:10" s="18" customFormat="1">
      <c r="A94" s="56"/>
      <c r="B94" s="55"/>
      <c r="C94" s="55"/>
      <c r="D94" s="55"/>
      <c r="E94" s="55"/>
      <c r="F94" s="55"/>
      <c r="G94" s="55"/>
      <c r="H94" s="55"/>
      <c r="I94" s="16"/>
      <c r="J94" s="16"/>
    </row>
    <row r="95" spans="1:10" s="18" customFormat="1">
      <c r="A95" s="56"/>
      <c r="B95" s="55"/>
      <c r="C95" s="55"/>
      <c r="D95" s="55"/>
      <c r="E95" s="55"/>
      <c r="F95" s="55"/>
      <c r="G95" s="55"/>
      <c r="H95" s="55"/>
      <c r="I95" s="16"/>
      <c r="J95" s="16"/>
    </row>
    <row r="96" spans="1:10" s="18" customFormat="1">
      <c r="A96" s="56"/>
      <c r="B96" s="55"/>
      <c r="C96" s="55"/>
      <c r="D96" s="55"/>
      <c r="E96" s="55"/>
      <c r="F96" s="55"/>
      <c r="G96" s="55"/>
      <c r="H96" s="55"/>
      <c r="I96" s="16"/>
      <c r="J96" s="16"/>
    </row>
    <row r="97" spans="1:10" s="18" customFormat="1">
      <c r="A97" s="56"/>
      <c r="B97" s="55"/>
      <c r="C97" s="55"/>
      <c r="D97" s="55"/>
      <c r="E97" s="55"/>
      <c r="F97" s="55"/>
      <c r="G97" s="55"/>
      <c r="H97" s="55"/>
      <c r="I97" s="16"/>
      <c r="J97" s="16"/>
    </row>
    <row r="98" spans="1:10" s="18" customFormat="1">
      <c r="A98" s="56"/>
      <c r="B98" s="55"/>
      <c r="C98" s="55"/>
      <c r="D98" s="55"/>
      <c r="E98" s="55"/>
      <c r="F98" s="55"/>
      <c r="G98" s="55"/>
      <c r="H98" s="55"/>
      <c r="I98" s="16"/>
      <c r="J98" s="16"/>
    </row>
    <row r="99" spans="1:10" s="18" customFormat="1">
      <c r="A99" s="56"/>
      <c r="B99" s="55"/>
      <c r="C99" s="55"/>
      <c r="D99" s="55"/>
      <c r="E99" s="55"/>
      <c r="F99" s="55"/>
      <c r="G99" s="55"/>
      <c r="H99" s="55"/>
      <c r="I99" s="16"/>
      <c r="J99" s="16"/>
    </row>
    <row r="100" spans="1:10" s="18" customFormat="1">
      <c r="A100" s="56"/>
      <c r="B100" s="55"/>
      <c r="C100" s="55"/>
      <c r="D100" s="55"/>
      <c r="E100" s="55"/>
      <c r="F100" s="55"/>
      <c r="G100" s="55"/>
      <c r="H100" s="55"/>
      <c r="I100" s="16"/>
      <c r="J100" s="16"/>
    </row>
    <row r="101" spans="1:10" s="18" customFormat="1">
      <c r="A101" s="56"/>
      <c r="B101" s="55"/>
      <c r="C101" s="55"/>
      <c r="D101" s="55"/>
      <c r="E101" s="55"/>
      <c r="F101" s="55"/>
      <c r="G101" s="55"/>
      <c r="H101" s="55"/>
      <c r="I101" s="16"/>
      <c r="J101" s="16"/>
    </row>
    <row r="102" spans="1:10" s="18" customFormat="1">
      <c r="A102" s="56"/>
      <c r="B102" s="55"/>
      <c r="C102" s="55"/>
      <c r="D102" s="55"/>
      <c r="E102" s="55"/>
      <c r="F102" s="55"/>
      <c r="G102" s="55"/>
      <c r="H102" s="55"/>
      <c r="I102" s="16"/>
      <c r="J102" s="16"/>
    </row>
    <row r="103" spans="1:10" s="18" customFormat="1">
      <c r="A103" s="56"/>
      <c r="B103" s="55"/>
      <c r="C103" s="55"/>
      <c r="D103" s="55"/>
      <c r="E103" s="55"/>
      <c r="F103" s="55"/>
      <c r="G103" s="55"/>
      <c r="H103" s="55"/>
      <c r="I103" s="16"/>
      <c r="J103" s="16"/>
    </row>
    <row r="104" spans="1:10" s="18" customFormat="1">
      <c r="A104" s="56"/>
      <c r="B104" s="55"/>
      <c r="C104" s="55"/>
      <c r="D104" s="55"/>
      <c r="E104" s="55"/>
      <c r="F104" s="55"/>
      <c r="G104" s="55"/>
      <c r="H104" s="55"/>
      <c r="I104" s="16"/>
      <c r="J104" s="16"/>
    </row>
    <row r="105" spans="1:10" s="18" customFormat="1">
      <c r="A105" s="56"/>
      <c r="B105" s="55"/>
      <c r="C105" s="55"/>
      <c r="D105" s="55"/>
      <c r="E105" s="55"/>
      <c r="F105" s="55"/>
      <c r="G105" s="55"/>
      <c r="H105" s="55"/>
      <c r="I105" s="16"/>
      <c r="J105" s="16"/>
    </row>
    <row r="106" spans="1:10" s="18" customFormat="1">
      <c r="A106" s="56"/>
      <c r="B106" s="55"/>
      <c r="C106" s="55"/>
      <c r="D106" s="55"/>
      <c r="E106" s="55"/>
      <c r="F106" s="55"/>
      <c r="G106" s="55"/>
      <c r="H106" s="55"/>
      <c r="I106" s="16"/>
      <c r="J106" s="16"/>
    </row>
    <row r="107" spans="1:10" s="18" customFormat="1">
      <c r="A107" s="56"/>
      <c r="B107" s="55"/>
      <c r="C107" s="55"/>
      <c r="D107" s="55"/>
      <c r="E107" s="55"/>
      <c r="F107" s="55"/>
      <c r="G107" s="55"/>
      <c r="H107" s="55"/>
      <c r="I107" s="16"/>
      <c r="J107" s="16"/>
    </row>
    <row r="108" spans="1:10" s="18" customFormat="1">
      <c r="A108" s="56"/>
      <c r="B108" s="55"/>
      <c r="C108" s="55"/>
      <c r="D108" s="55"/>
      <c r="E108" s="55"/>
      <c r="F108" s="55"/>
      <c r="G108" s="55"/>
      <c r="H108" s="55"/>
      <c r="I108" s="16"/>
      <c r="J108" s="16"/>
    </row>
    <row r="109" spans="1:10" s="18" customFormat="1">
      <c r="A109" s="56"/>
      <c r="B109" s="55"/>
      <c r="C109" s="55"/>
      <c r="D109" s="55"/>
      <c r="E109" s="55"/>
      <c r="F109" s="55"/>
      <c r="G109" s="55"/>
      <c r="H109" s="55"/>
      <c r="I109" s="16"/>
      <c r="J109" s="16"/>
    </row>
    <row r="110" spans="1:10" s="18" customFormat="1">
      <c r="A110" s="56"/>
      <c r="B110" s="55"/>
      <c r="C110" s="55"/>
      <c r="D110" s="55"/>
      <c r="E110" s="55"/>
      <c r="F110" s="55"/>
      <c r="G110" s="55"/>
      <c r="H110" s="55"/>
      <c r="I110" s="16"/>
      <c r="J110" s="16"/>
    </row>
    <row r="111" spans="1:10" s="18" customFormat="1">
      <c r="A111" s="56"/>
      <c r="B111" s="55"/>
      <c r="C111" s="55"/>
      <c r="D111" s="55"/>
      <c r="E111" s="55"/>
      <c r="F111" s="55"/>
      <c r="G111" s="55"/>
      <c r="H111" s="55"/>
      <c r="I111" s="16"/>
      <c r="J111" s="16"/>
    </row>
    <row r="112" spans="1:10" s="18" customFormat="1">
      <c r="A112" s="56"/>
      <c r="B112" s="55"/>
      <c r="C112" s="55"/>
      <c r="D112" s="55"/>
      <c r="E112" s="55"/>
      <c r="F112" s="55"/>
      <c r="G112" s="55"/>
      <c r="H112" s="55"/>
      <c r="I112" s="16"/>
      <c r="J112" s="16"/>
    </row>
    <row r="113" spans="1:10" s="18" customFormat="1">
      <c r="A113" s="56"/>
      <c r="B113" s="55"/>
      <c r="C113" s="55"/>
      <c r="D113" s="55"/>
      <c r="E113" s="55"/>
      <c r="F113" s="55"/>
      <c r="G113" s="55"/>
      <c r="H113" s="55"/>
      <c r="I113" s="16"/>
      <c r="J113" s="16"/>
    </row>
    <row r="114" spans="1:10" s="18" customFormat="1">
      <c r="A114" s="26"/>
      <c r="I114" s="16"/>
      <c r="J114" s="16"/>
    </row>
    <row r="115" spans="1:10" s="18" customFormat="1">
      <c r="A115" s="26"/>
      <c r="I115" s="16"/>
      <c r="J115" s="16"/>
    </row>
    <row r="116" spans="1:10" s="18" customFormat="1">
      <c r="A116" s="26"/>
      <c r="I116" s="16"/>
      <c r="J116" s="16"/>
    </row>
    <row r="117" spans="1:10" s="18" customFormat="1">
      <c r="A117" s="26"/>
      <c r="I117" s="16"/>
      <c r="J117" s="16"/>
    </row>
    <row r="118" spans="1:10" s="18" customFormat="1">
      <c r="A118" s="26"/>
      <c r="I118" s="16"/>
      <c r="J118" s="16"/>
    </row>
    <row r="119" spans="1:10" s="18" customFormat="1">
      <c r="A119" s="26"/>
      <c r="I119" s="16"/>
      <c r="J119" s="16"/>
    </row>
    <row r="120" spans="1:10" s="18" customFormat="1">
      <c r="A120" s="26"/>
      <c r="I120" s="16"/>
      <c r="J120" s="16"/>
    </row>
    <row r="121" spans="1:10" s="18" customFormat="1">
      <c r="A121" s="26"/>
      <c r="I121" s="16"/>
      <c r="J121" s="16"/>
    </row>
    <row r="122" spans="1:10" s="18" customFormat="1">
      <c r="A122" s="26"/>
      <c r="I122" s="16"/>
      <c r="J122" s="16"/>
    </row>
    <row r="123" spans="1:10" s="18" customFormat="1">
      <c r="A123" s="26"/>
      <c r="I123" s="16"/>
      <c r="J123" s="16"/>
    </row>
    <row r="124" spans="1:10" s="18" customFormat="1">
      <c r="A124" s="26"/>
      <c r="I124" s="16"/>
      <c r="J124" s="16"/>
    </row>
    <row r="125" spans="1:10" s="18" customFormat="1">
      <c r="A125" s="26"/>
      <c r="I125" s="16"/>
      <c r="J125" s="16"/>
    </row>
    <row r="126" spans="1:10" s="18" customFormat="1">
      <c r="A126" s="26"/>
      <c r="I126" s="16"/>
      <c r="J126" s="16"/>
    </row>
    <row r="127" spans="1:10" s="18" customFormat="1">
      <c r="A127" s="26"/>
      <c r="I127" s="16"/>
      <c r="J127" s="16"/>
    </row>
    <row r="128" spans="1:10" s="18" customFormat="1">
      <c r="A128" s="26"/>
      <c r="I128" s="16"/>
      <c r="J128" s="16"/>
    </row>
    <row r="129" spans="1:10" s="18" customFormat="1">
      <c r="A129" s="26"/>
      <c r="I129" s="16"/>
      <c r="J129" s="16"/>
    </row>
    <row r="130" spans="1:10" s="18" customFormat="1">
      <c r="A130" s="26"/>
      <c r="I130" s="16"/>
      <c r="J130" s="16"/>
    </row>
    <row r="131" spans="1:10" s="18" customFormat="1">
      <c r="A131" s="26"/>
      <c r="I131" s="16"/>
      <c r="J131" s="16"/>
    </row>
    <row r="132" spans="1:10" s="18" customFormat="1">
      <c r="A132" s="26"/>
      <c r="I132" s="16"/>
      <c r="J132" s="16"/>
    </row>
    <row r="133" spans="1:10" s="18" customFormat="1">
      <c r="A133" s="26"/>
      <c r="I133" s="16"/>
      <c r="J133" s="16"/>
    </row>
    <row r="134" spans="1:10" s="18" customFormat="1">
      <c r="A134" s="26"/>
      <c r="I134" s="16"/>
      <c r="J134" s="16"/>
    </row>
    <row r="135" spans="1:10" s="18" customFormat="1">
      <c r="A135" s="26"/>
      <c r="I135" s="16"/>
      <c r="J135" s="16"/>
    </row>
    <row r="136" spans="1:10" s="18" customFormat="1">
      <c r="A136" s="26"/>
      <c r="I136" s="16"/>
      <c r="J136" s="16"/>
    </row>
    <row r="137" spans="1:10" s="18" customFormat="1">
      <c r="A137" s="26"/>
      <c r="I137" s="16"/>
      <c r="J137" s="16"/>
    </row>
    <row r="138" spans="1:10" s="18" customFormat="1">
      <c r="A138" s="26"/>
      <c r="I138" s="16"/>
      <c r="J138" s="16"/>
    </row>
    <row r="139" spans="1:10" s="18" customFormat="1">
      <c r="A139" s="26"/>
      <c r="I139" s="16"/>
      <c r="J139" s="16"/>
    </row>
    <row r="140" spans="1:10" s="18" customFormat="1">
      <c r="A140" s="26"/>
      <c r="I140" s="16"/>
      <c r="J140" s="16"/>
    </row>
    <row r="141" spans="1:10" s="18" customFormat="1">
      <c r="A141" s="26"/>
      <c r="I141" s="16"/>
      <c r="J141" s="16"/>
    </row>
    <row r="142" spans="1:10" s="18" customFormat="1">
      <c r="A142" s="26"/>
      <c r="I142" s="16"/>
      <c r="J142" s="16"/>
    </row>
    <row r="143" spans="1:10" s="18" customFormat="1">
      <c r="A143" s="26"/>
      <c r="I143" s="16"/>
      <c r="J143" s="16"/>
    </row>
    <row r="144" spans="1:10" s="18" customFormat="1">
      <c r="A144" s="26"/>
      <c r="I144" s="16"/>
      <c r="J144" s="16"/>
    </row>
    <row r="145" spans="1:10" s="18" customFormat="1">
      <c r="A145" s="26"/>
      <c r="I145" s="16"/>
      <c r="J145" s="16"/>
    </row>
    <row r="146" spans="1:10" s="18" customFormat="1">
      <c r="A146" s="26"/>
      <c r="I146" s="16"/>
      <c r="J146" s="16"/>
    </row>
    <row r="147" spans="1:10" s="18" customFormat="1">
      <c r="A147" s="26"/>
      <c r="I147" s="16"/>
      <c r="J147" s="16"/>
    </row>
    <row r="148" spans="1:10" s="18" customFormat="1">
      <c r="A148" s="26"/>
      <c r="I148" s="16"/>
      <c r="J148" s="16"/>
    </row>
    <row r="149" spans="1:10" s="18" customFormat="1">
      <c r="A149" s="26"/>
      <c r="I149" s="16"/>
      <c r="J149" s="16"/>
    </row>
    <row r="150" spans="1:10" s="18" customFormat="1">
      <c r="A150" s="26"/>
      <c r="I150" s="16"/>
      <c r="J150" s="16"/>
    </row>
    <row r="151" spans="1:10" s="18" customFormat="1">
      <c r="A151" s="26"/>
      <c r="I151" s="16"/>
      <c r="J151" s="16"/>
    </row>
    <row r="152" spans="1:10" s="18" customFormat="1">
      <c r="A152" s="26"/>
      <c r="I152" s="16"/>
      <c r="J152" s="16"/>
    </row>
    <row r="153" spans="1:10" s="18" customFormat="1">
      <c r="A153" s="26"/>
      <c r="I153" s="16"/>
      <c r="J153" s="16"/>
    </row>
    <row r="154" spans="1:10" s="18" customFormat="1">
      <c r="A154" s="26"/>
      <c r="I154" s="16"/>
      <c r="J154" s="16"/>
    </row>
    <row r="155" spans="1:10" s="18" customFormat="1">
      <c r="A155" s="26"/>
      <c r="I155" s="16"/>
      <c r="J155" s="16"/>
    </row>
    <row r="156" spans="1:10" s="18" customFormat="1">
      <c r="A156" s="26"/>
      <c r="I156" s="16"/>
      <c r="J156" s="16"/>
    </row>
    <row r="157" spans="1:10" s="18" customFormat="1">
      <c r="A157" s="26"/>
      <c r="I157" s="16"/>
      <c r="J157" s="16"/>
    </row>
    <row r="158" spans="1:10" s="18" customFormat="1">
      <c r="A158" s="26"/>
      <c r="I158" s="16"/>
      <c r="J158" s="16"/>
    </row>
    <row r="159" spans="1:10" s="18" customFormat="1">
      <c r="A159" s="26"/>
      <c r="I159" s="16"/>
      <c r="J159" s="16"/>
    </row>
    <row r="160" spans="1:10" s="18" customFormat="1">
      <c r="A160" s="26"/>
      <c r="I160" s="16"/>
      <c r="J160" s="16"/>
    </row>
    <row r="161" spans="1:10" s="18" customFormat="1">
      <c r="A161" s="26"/>
      <c r="I161" s="16"/>
      <c r="J161" s="16"/>
    </row>
    <row r="162" spans="1:10" s="18" customFormat="1">
      <c r="A162" s="26"/>
      <c r="I162" s="16"/>
      <c r="J162" s="16"/>
    </row>
    <row r="163" spans="1:10" s="18" customFormat="1">
      <c r="A163" s="26"/>
      <c r="I163" s="16"/>
      <c r="J163" s="16"/>
    </row>
    <row r="164" spans="1:10" s="18" customFormat="1">
      <c r="A164" s="26"/>
      <c r="I164" s="16"/>
      <c r="J164" s="16"/>
    </row>
    <row r="165" spans="1:10" s="18" customFormat="1">
      <c r="A165" s="26"/>
      <c r="I165" s="16"/>
      <c r="J165" s="16"/>
    </row>
    <row r="166" spans="1:10" s="18" customFormat="1">
      <c r="A166" s="26"/>
      <c r="I166" s="16"/>
      <c r="J166" s="16"/>
    </row>
    <row r="167" spans="1:10" s="18" customFormat="1">
      <c r="A167" s="26"/>
      <c r="I167" s="16"/>
      <c r="J167" s="16"/>
    </row>
    <row r="168" spans="1:10" s="18" customFormat="1">
      <c r="A168" s="26"/>
      <c r="I168" s="16"/>
      <c r="J168" s="16"/>
    </row>
    <row r="169" spans="1:10" s="18" customFormat="1">
      <c r="A169" s="26"/>
      <c r="I169" s="16"/>
      <c r="J169" s="16"/>
    </row>
    <row r="170" spans="1:10" s="18" customFormat="1">
      <c r="A170" s="26"/>
      <c r="I170" s="16"/>
      <c r="J170" s="16"/>
    </row>
    <row r="171" spans="1:10" s="18" customFormat="1">
      <c r="A171" s="26"/>
      <c r="I171" s="16"/>
      <c r="J171" s="16"/>
    </row>
    <row r="172" spans="1:10" s="18" customFormat="1">
      <c r="A172" s="26"/>
      <c r="I172" s="16"/>
      <c r="J172" s="16"/>
    </row>
    <row r="173" spans="1:10" s="18" customFormat="1">
      <c r="A173" s="26"/>
      <c r="I173" s="16"/>
      <c r="J173" s="16"/>
    </row>
    <row r="174" spans="1:10" s="18" customFormat="1">
      <c r="A174" s="26"/>
      <c r="I174" s="16"/>
      <c r="J174" s="16"/>
    </row>
    <row r="175" spans="1:10" s="18" customFormat="1">
      <c r="A175" s="26"/>
      <c r="I175" s="16"/>
      <c r="J175" s="16"/>
    </row>
    <row r="176" spans="1:10" s="18" customFormat="1">
      <c r="A176" s="26"/>
      <c r="I176" s="16"/>
      <c r="J176" s="16"/>
    </row>
    <row r="177" spans="1:10" s="18" customFormat="1">
      <c r="A177" s="26"/>
      <c r="I177" s="16"/>
      <c r="J177" s="16"/>
    </row>
    <row r="178" spans="1:10" s="18" customFormat="1">
      <c r="A178" s="26"/>
      <c r="I178" s="16"/>
      <c r="J178" s="16"/>
    </row>
    <row r="179" spans="1:10" s="18" customFormat="1">
      <c r="A179" s="26"/>
      <c r="I179" s="16"/>
      <c r="J179" s="16"/>
    </row>
    <row r="180" spans="1:10" s="18" customFormat="1">
      <c r="A180" s="26"/>
      <c r="I180" s="16"/>
      <c r="J180" s="16"/>
    </row>
    <row r="181" spans="1:10" s="18" customFormat="1">
      <c r="A181" s="26"/>
      <c r="I181" s="16"/>
      <c r="J181" s="16"/>
    </row>
    <row r="182" spans="1:10" s="18" customFormat="1">
      <c r="A182" s="26"/>
      <c r="I182" s="16"/>
      <c r="J182" s="16"/>
    </row>
    <row r="183" spans="1:10" s="18" customFormat="1">
      <c r="A183" s="26"/>
      <c r="I183" s="16"/>
      <c r="J183" s="16"/>
    </row>
    <row r="184" spans="1:10" s="18" customFormat="1">
      <c r="A184" s="26"/>
      <c r="I184" s="16"/>
      <c r="J184" s="16"/>
    </row>
    <row r="185" spans="1:10" s="18" customFormat="1">
      <c r="A185" s="26"/>
      <c r="I185" s="16"/>
      <c r="J185" s="16"/>
    </row>
    <row r="186" spans="1:10" s="18" customFormat="1">
      <c r="A186" s="26"/>
      <c r="I186" s="16"/>
      <c r="J186" s="16"/>
    </row>
    <row r="187" spans="1:10" s="18" customFormat="1">
      <c r="A187" s="26"/>
      <c r="I187" s="16"/>
      <c r="J187" s="16"/>
    </row>
    <row r="188" spans="1:10" s="18" customFormat="1">
      <c r="A188" s="26"/>
      <c r="I188" s="16"/>
      <c r="J188" s="16"/>
    </row>
    <row r="189" spans="1:10" s="18" customFormat="1">
      <c r="A189" s="26"/>
      <c r="I189" s="16"/>
      <c r="J189" s="16"/>
    </row>
    <row r="190" spans="1:10" s="18" customFormat="1">
      <c r="A190" s="26"/>
      <c r="I190" s="16"/>
      <c r="J190" s="16"/>
    </row>
    <row r="191" spans="1:10" s="18" customFormat="1">
      <c r="A191" s="26"/>
      <c r="I191" s="16"/>
      <c r="J191" s="16"/>
    </row>
    <row r="192" spans="1:10" s="18" customFormat="1">
      <c r="A192" s="26"/>
      <c r="I192" s="16"/>
      <c r="J192" s="16"/>
    </row>
    <row r="193" spans="1:10" s="18" customFormat="1">
      <c r="A193" s="26"/>
      <c r="I193" s="16"/>
      <c r="J193" s="16"/>
    </row>
    <row r="194" spans="1:10" s="18" customFormat="1">
      <c r="A194" s="26"/>
      <c r="I194" s="16"/>
      <c r="J194" s="16"/>
    </row>
    <row r="195" spans="1:10" s="18" customFormat="1">
      <c r="A195" s="26"/>
      <c r="I195" s="16"/>
      <c r="J195" s="16"/>
    </row>
    <row r="196" spans="1:10" s="18" customFormat="1">
      <c r="A196" s="26"/>
      <c r="I196" s="16"/>
      <c r="J196" s="16"/>
    </row>
    <row r="197" spans="1:10" s="18" customFormat="1">
      <c r="A197" s="26"/>
      <c r="I197" s="16"/>
      <c r="J197" s="16"/>
    </row>
    <row r="198" spans="1:10" s="18" customFormat="1">
      <c r="A198" s="26"/>
      <c r="I198" s="16"/>
      <c r="J198" s="16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16 G21 H35:H36 H37:H43 H19:H27 H2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3"/>
  </sheetPr>
  <dimension ref="A2:H248"/>
  <sheetViews>
    <sheetView view="pageBreakPreview" zoomScale="60" workbookViewId="0">
      <selection activeCell="N29" sqref="N29"/>
    </sheetView>
  </sheetViews>
  <sheetFormatPr defaultRowHeight="18.75"/>
  <cols>
    <col min="1" max="1" width="60.7109375" style="2" customWidth="1"/>
    <col min="2" max="2" width="14.140625" style="201" customWidth="1"/>
    <col min="3" max="3" width="14.140625" style="207" customWidth="1"/>
    <col min="4" max="4" width="16.140625" style="201" customWidth="1"/>
    <col min="5" max="5" width="16.7109375" style="201" customWidth="1"/>
    <col min="6" max="6" width="15.140625" style="201" customWidth="1"/>
    <col min="7" max="7" width="16" style="201" customWidth="1"/>
    <col min="8" max="16384" width="9.140625" style="2"/>
  </cols>
  <sheetData>
    <row r="2" spans="1:7">
      <c r="A2" s="517" t="s">
        <v>447</v>
      </c>
      <c r="B2" s="517"/>
      <c r="C2" s="517"/>
      <c r="D2" s="517"/>
      <c r="E2" s="517"/>
      <c r="F2" s="517"/>
      <c r="G2" s="517"/>
    </row>
    <row r="3" spans="1:7">
      <c r="A3" s="203"/>
      <c r="B3" s="22"/>
      <c r="C3" s="22"/>
      <c r="D3" s="203"/>
      <c r="E3" s="203"/>
      <c r="F3" s="203"/>
      <c r="G3" s="22"/>
    </row>
    <row r="4" spans="1:7" ht="73.5" customHeight="1">
      <c r="A4" s="208" t="s">
        <v>161</v>
      </c>
      <c r="B4" s="209" t="s">
        <v>18</v>
      </c>
      <c r="C4" s="209" t="s">
        <v>462</v>
      </c>
      <c r="D4" s="209" t="s">
        <v>465</v>
      </c>
      <c r="E4" s="209" t="s">
        <v>464</v>
      </c>
      <c r="F4" s="209" t="s">
        <v>420</v>
      </c>
      <c r="G4" s="210" t="s">
        <v>467</v>
      </c>
    </row>
    <row r="5" spans="1:7" ht="25.5" customHeight="1">
      <c r="A5" s="183">
        <v>1</v>
      </c>
      <c r="B5" s="184">
        <v>2</v>
      </c>
      <c r="C5" s="184">
        <v>3</v>
      </c>
      <c r="D5" s="184">
        <v>4</v>
      </c>
      <c r="E5" s="184">
        <v>5</v>
      </c>
      <c r="F5" s="184">
        <v>6</v>
      </c>
      <c r="G5" s="184">
        <v>7</v>
      </c>
    </row>
    <row r="6" spans="1:7" ht="26.25" customHeight="1">
      <c r="A6" s="511" t="s">
        <v>105</v>
      </c>
      <c r="B6" s="512"/>
      <c r="C6" s="512"/>
      <c r="D6" s="512"/>
      <c r="E6" s="512"/>
      <c r="F6" s="512"/>
      <c r="G6" s="513"/>
    </row>
    <row r="7" spans="1:7" ht="24.75" customHeight="1">
      <c r="A7" s="206" t="s">
        <v>435</v>
      </c>
      <c r="B7" s="184">
        <v>2050</v>
      </c>
      <c r="C7" s="185">
        <f>SUM(C8:C8)</f>
        <v>0</v>
      </c>
      <c r="D7" s="185">
        <f>SUM(D8:D8)</f>
        <v>0</v>
      </c>
      <c r="E7" s="185">
        <f>SUM(E8:E8)</f>
        <v>0</v>
      </c>
      <c r="F7" s="185">
        <f>E7-D7</f>
        <v>0</v>
      </c>
      <c r="G7" s="228" t="e">
        <f>(E7/D7)*100</f>
        <v>#DIV/0!</v>
      </c>
    </row>
    <row r="8" spans="1:7" ht="21.75" customHeight="1">
      <c r="A8" s="263"/>
      <c r="B8" s="264"/>
      <c r="C8" s="264"/>
      <c r="D8" s="265"/>
      <c r="E8" s="265"/>
      <c r="F8" s="261">
        <f t="shared" ref="F8:F23" si="0">E8-D8</f>
        <v>0</v>
      </c>
      <c r="G8" s="266" t="e">
        <f t="shared" ref="G8:G23" si="1">(E8/D8)*100</f>
        <v>#DIV/0!</v>
      </c>
    </row>
    <row r="9" spans="1:7" s="106" customFormat="1" ht="23.25" customHeight="1">
      <c r="A9" s="272" t="s">
        <v>434</v>
      </c>
      <c r="B9" s="273">
        <v>2060</v>
      </c>
      <c r="C9" s="265">
        <f>SUM(C10:C10)</f>
        <v>0</v>
      </c>
      <c r="D9" s="265">
        <f>SUM(D10:D10)</f>
        <v>0</v>
      </c>
      <c r="E9" s="265">
        <f t="shared" ref="E9" si="2">SUM(E10:E10)</f>
        <v>0</v>
      </c>
      <c r="F9" s="261">
        <f t="shared" si="0"/>
        <v>0</v>
      </c>
      <c r="G9" s="266" t="e">
        <f t="shared" si="1"/>
        <v>#DIV/0!</v>
      </c>
    </row>
    <row r="10" spans="1:7" s="106" customFormat="1" ht="23.25" customHeight="1">
      <c r="A10" s="268"/>
      <c r="B10" s="267"/>
      <c r="C10" s="267"/>
      <c r="D10" s="265"/>
      <c r="E10" s="265"/>
      <c r="F10" s="261">
        <f t="shared" si="0"/>
        <v>0</v>
      </c>
      <c r="G10" s="266" t="e">
        <f t="shared" si="1"/>
        <v>#DIV/0!</v>
      </c>
    </row>
    <row r="11" spans="1:7" s="106" customFormat="1" ht="29.25" customHeight="1">
      <c r="A11" s="514" t="s">
        <v>436</v>
      </c>
      <c r="B11" s="515"/>
      <c r="C11" s="515"/>
      <c r="D11" s="515"/>
      <c r="E11" s="515"/>
      <c r="F11" s="515"/>
      <c r="G11" s="516"/>
    </row>
    <row r="12" spans="1:7" s="106" customFormat="1" ht="42.75" customHeight="1">
      <c r="A12" s="274" t="s">
        <v>380</v>
      </c>
      <c r="B12" s="267"/>
      <c r="C12" s="267"/>
      <c r="D12" s="265"/>
      <c r="E12" s="265"/>
      <c r="F12" s="261"/>
      <c r="G12" s="265"/>
    </row>
    <row r="13" spans="1:7" s="106" customFormat="1" ht="27.75" customHeight="1">
      <c r="A13" s="275" t="s">
        <v>437</v>
      </c>
      <c r="B13" s="273">
        <v>2117</v>
      </c>
      <c r="C13" s="265">
        <f>SUM(C14:C14)</f>
        <v>0</v>
      </c>
      <c r="D13" s="265">
        <f>SUM(D14:D14)</f>
        <v>0</v>
      </c>
      <c r="E13" s="265">
        <f>SUM(E14:E14)</f>
        <v>0</v>
      </c>
      <c r="F13" s="265">
        <f t="shared" si="0"/>
        <v>0</v>
      </c>
      <c r="G13" s="266" t="e">
        <f t="shared" si="1"/>
        <v>#DIV/0!</v>
      </c>
    </row>
    <row r="14" spans="1:7" s="106" customFormat="1" ht="22.5" customHeight="1">
      <c r="A14" s="270"/>
      <c r="B14" s="267"/>
      <c r="C14" s="267"/>
      <c r="D14" s="261"/>
      <c r="E14" s="261"/>
      <c r="F14" s="261">
        <f t="shared" si="0"/>
        <v>0</v>
      </c>
      <c r="G14" s="266" t="e">
        <f t="shared" si="1"/>
        <v>#DIV/0!</v>
      </c>
    </row>
    <row r="15" spans="1:7" s="106" customFormat="1" ht="40.5" customHeight="1">
      <c r="A15" s="276" t="s">
        <v>373</v>
      </c>
      <c r="B15" s="267"/>
      <c r="C15" s="267"/>
      <c r="D15" s="261"/>
      <c r="E15" s="261"/>
      <c r="F15" s="261"/>
      <c r="G15" s="261"/>
    </row>
    <row r="16" spans="1:7" s="106" customFormat="1" ht="29.25" customHeight="1">
      <c r="A16" s="268" t="s">
        <v>437</v>
      </c>
      <c r="B16" s="273">
        <v>2128</v>
      </c>
      <c r="C16" s="265">
        <f>SUM(C17:C17)</f>
        <v>0</v>
      </c>
      <c r="D16" s="265">
        <f>SUM(D17:D17)</f>
        <v>0</v>
      </c>
      <c r="E16" s="265">
        <f>SUM(E17:E17)</f>
        <v>0</v>
      </c>
      <c r="F16" s="265">
        <f t="shared" si="0"/>
        <v>0</v>
      </c>
      <c r="G16" s="266" t="e">
        <f t="shared" si="1"/>
        <v>#DIV/0!</v>
      </c>
    </row>
    <row r="17" spans="1:8" s="106" customFormat="1" ht="23.25" customHeight="1">
      <c r="A17" s="268"/>
      <c r="B17" s="267"/>
      <c r="C17" s="267"/>
      <c r="D17" s="265"/>
      <c r="E17" s="265"/>
      <c r="F17" s="261">
        <f t="shared" si="0"/>
        <v>0</v>
      </c>
      <c r="G17" s="266" t="e">
        <f t="shared" si="1"/>
        <v>#DIV/0!</v>
      </c>
    </row>
    <row r="18" spans="1:8" s="106" customFormat="1" ht="37.5" customHeight="1">
      <c r="A18" s="274" t="s">
        <v>439</v>
      </c>
      <c r="B18" s="267"/>
      <c r="C18" s="267"/>
      <c r="D18" s="261"/>
      <c r="E18" s="261"/>
      <c r="F18" s="261"/>
      <c r="G18" s="262"/>
    </row>
    <row r="19" spans="1:8" s="106" customFormat="1" ht="38.25" customHeight="1">
      <c r="A19" s="277" t="s">
        <v>440</v>
      </c>
      <c r="B19" s="273">
        <v>2123</v>
      </c>
      <c r="C19" s="265">
        <f>SUM(C20:C20)</f>
        <v>0</v>
      </c>
      <c r="D19" s="265">
        <f>SUM(D20:D20)</f>
        <v>0</v>
      </c>
      <c r="E19" s="265">
        <f>SUM(E20:E20)</f>
        <v>0</v>
      </c>
      <c r="F19" s="265">
        <f t="shared" si="0"/>
        <v>0</v>
      </c>
      <c r="G19" s="266" t="e">
        <f t="shared" si="1"/>
        <v>#DIV/0!</v>
      </c>
    </row>
    <row r="20" spans="1:8" s="106" customFormat="1" ht="24.75" customHeight="1">
      <c r="A20" s="268"/>
      <c r="B20" s="267"/>
      <c r="C20" s="267"/>
      <c r="D20" s="265"/>
      <c r="E20" s="265"/>
      <c r="F20" s="265">
        <f t="shared" si="0"/>
        <v>0</v>
      </c>
      <c r="G20" s="266" t="e">
        <f t="shared" si="1"/>
        <v>#DIV/0!</v>
      </c>
    </row>
    <row r="21" spans="1:8" s="106" customFormat="1" ht="26.25" customHeight="1">
      <c r="A21" s="278" t="s">
        <v>441</v>
      </c>
      <c r="B21" s="267"/>
      <c r="C21" s="267"/>
      <c r="D21" s="265"/>
      <c r="E21" s="265"/>
      <c r="F21" s="261"/>
      <c r="G21" s="266"/>
    </row>
    <row r="22" spans="1:8" s="106" customFormat="1" ht="41.25" customHeight="1">
      <c r="A22" s="277" t="s">
        <v>442</v>
      </c>
      <c r="B22" s="273">
        <v>2142</v>
      </c>
      <c r="C22" s="265">
        <f>SUM(C23:C23)</f>
        <v>0</v>
      </c>
      <c r="D22" s="265">
        <f>SUM(D23:D23)</f>
        <v>0</v>
      </c>
      <c r="E22" s="265">
        <f>SUM(E23:E23)</f>
        <v>0</v>
      </c>
      <c r="F22" s="261">
        <f t="shared" si="0"/>
        <v>0</v>
      </c>
      <c r="G22" s="266" t="e">
        <f t="shared" si="1"/>
        <v>#DIV/0!</v>
      </c>
    </row>
    <row r="23" spans="1:8" s="106" customFormat="1" ht="28.5" customHeight="1">
      <c r="A23" s="268"/>
      <c r="B23" s="267"/>
      <c r="C23" s="267"/>
      <c r="D23" s="265"/>
      <c r="E23" s="265"/>
      <c r="F23" s="261">
        <f t="shared" si="0"/>
        <v>0</v>
      </c>
      <c r="G23" s="266" t="e">
        <f t="shared" si="1"/>
        <v>#DIV/0!</v>
      </c>
    </row>
    <row r="24" spans="1:8">
      <c r="A24" s="186"/>
      <c r="B24" s="187"/>
      <c r="C24" s="187"/>
      <c r="D24" s="188"/>
      <c r="E24" s="189"/>
      <c r="F24" s="189"/>
      <c r="G24" s="189"/>
    </row>
    <row r="25" spans="1:8" ht="24.75" customHeight="1">
      <c r="A25" s="108" t="s">
        <v>375</v>
      </c>
      <c r="B25" s="45"/>
      <c r="C25" s="45"/>
      <c r="D25" s="194" t="s">
        <v>81</v>
      </c>
      <c r="E25" s="194"/>
      <c r="F25" s="510" t="s">
        <v>399</v>
      </c>
      <c r="G25" s="510"/>
      <c r="H25" s="202"/>
    </row>
    <row r="26" spans="1:8">
      <c r="A26" s="204" t="s">
        <v>377</v>
      </c>
      <c r="B26" s="205"/>
      <c r="C26" s="211"/>
      <c r="D26" s="205" t="s">
        <v>383</v>
      </c>
      <c r="E26" s="205"/>
      <c r="F26" s="491" t="s">
        <v>182</v>
      </c>
      <c r="G26" s="491"/>
      <c r="H26" s="48"/>
    </row>
    <row r="27" spans="1:8">
      <c r="A27" s="186"/>
      <c r="B27" s="187"/>
      <c r="C27" s="187"/>
      <c r="D27" s="188"/>
      <c r="E27" s="189"/>
      <c r="F27" s="189"/>
      <c r="G27" s="189"/>
    </row>
    <row r="28" spans="1:8">
      <c r="A28" s="186"/>
      <c r="B28" s="187"/>
      <c r="C28" s="187"/>
      <c r="D28" s="188"/>
      <c r="E28" s="189"/>
      <c r="F28" s="189"/>
      <c r="G28" s="189"/>
    </row>
    <row r="29" spans="1:8">
      <c r="A29" s="186"/>
      <c r="B29" s="187"/>
      <c r="C29" s="187"/>
      <c r="D29" s="188"/>
      <c r="E29" s="189"/>
      <c r="F29" s="189"/>
      <c r="G29" s="189"/>
    </row>
    <row r="30" spans="1:8">
      <c r="A30" s="186"/>
      <c r="B30" s="187"/>
      <c r="C30" s="187"/>
      <c r="D30" s="188"/>
      <c r="E30" s="189"/>
      <c r="F30" s="189"/>
      <c r="G30" s="189"/>
    </row>
    <row r="31" spans="1:8">
      <c r="A31" s="186"/>
      <c r="B31" s="187"/>
      <c r="C31" s="187"/>
      <c r="D31" s="188"/>
      <c r="E31" s="189"/>
      <c r="F31" s="189"/>
      <c r="G31" s="189"/>
    </row>
    <row r="32" spans="1:8">
      <c r="A32" s="186"/>
      <c r="B32" s="187"/>
      <c r="C32" s="187"/>
      <c r="D32" s="188"/>
      <c r="E32" s="189"/>
      <c r="F32" s="189"/>
      <c r="G32" s="189"/>
    </row>
    <row r="33" spans="1:7">
      <c r="A33" s="186"/>
      <c r="B33" s="187"/>
      <c r="C33" s="187"/>
      <c r="D33" s="188"/>
      <c r="E33" s="189"/>
      <c r="F33" s="189"/>
      <c r="G33" s="189"/>
    </row>
    <row r="34" spans="1:7">
      <c r="A34" s="186"/>
      <c r="B34" s="187"/>
      <c r="C34" s="187"/>
      <c r="D34" s="188"/>
      <c r="E34" s="189"/>
      <c r="F34" s="189"/>
      <c r="G34" s="189"/>
    </row>
    <row r="35" spans="1:7">
      <c r="A35" s="186"/>
      <c r="B35" s="187"/>
      <c r="C35" s="187"/>
      <c r="D35" s="188"/>
      <c r="E35" s="189"/>
      <c r="F35" s="189"/>
      <c r="G35" s="189"/>
    </row>
    <row r="36" spans="1:7">
      <c r="A36" s="186"/>
      <c r="B36" s="187"/>
      <c r="C36" s="187"/>
      <c r="D36" s="188"/>
      <c r="E36" s="189"/>
      <c r="F36" s="189"/>
      <c r="G36" s="189"/>
    </row>
    <row r="37" spans="1:7">
      <c r="A37" s="186"/>
      <c r="B37" s="187"/>
      <c r="C37" s="187"/>
      <c r="D37" s="188"/>
      <c r="E37" s="189"/>
      <c r="F37" s="189"/>
      <c r="G37" s="189"/>
    </row>
    <row r="38" spans="1:7">
      <c r="A38" s="186"/>
      <c r="B38" s="187"/>
      <c r="C38" s="187"/>
      <c r="D38" s="188"/>
      <c r="E38" s="189"/>
      <c r="F38" s="189"/>
      <c r="G38" s="189"/>
    </row>
    <row r="39" spans="1:7">
      <c r="A39" s="186"/>
      <c r="B39" s="187"/>
      <c r="C39" s="187"/>
      <c r="D39" s="188"/>
      <c r="E39" s="189"/>
      <c r="F39" s="189"/>
      <c r="G39" s="189"/>
    </row>
    <row r="40" spans="1:7">
      <c r="A40" s="186"/>
      <c r="B40" s="187"/>
      <c r="C40" s="187"/>
      <c r="D40" s="188"/>
      <c r="E40" s="189"/>
      <c r="F40" s="189"/>
      <c r="G40" s="189"/>
    </row>
    <row r="41" spans="1:7">
      <c r="A41" s="186"/>
      <c r="B41" s="187"/>
      <c r="C41" s="187"/>
      <c r="D41" s="188"/>
      <c r="E41" s="189"/>
      <c r="F41" s="189"/>
      <c r="G41" s="189"/>
    </row>
    <row r="42" spans="1:7">
      <c r="A42" s="186"/>
      <c r="B42" s="187"/>
      <c r="C42" s="187"/>
      <c r="D42" s="188"/>
      <c r="E42" s="189"/>
      <c r="F42" s="189"/>
      <c r="G42" s="189"/>
    </row>
    <row r="43" spans="1:7">
      <c r="A43" s="186"/>
      <c r="B43" s="187"/>
      <c r="C43" s="187"/>
      <c r="D43" s="188"/>
      <c r="E43" s="189"/>
      <c r="F43" s="189"/>
      <c r="G43" s="189"/>
    </row>
    <row r="44" spans="1:7">
      <c r="A44" s="186"/>
      <c r="B44" s="187"/>
      <c r="C44" s="187"/>
      <c r="D44" s="188"/>
      <c r="E44" s="189"/>
      <c r="F44" s="189"/>
      <c r="G44" s="189"/>
    </row>
    <row r="45" spans="1:7">
      <c r="A45" s="186"/>
      <c r="B45" s="187"/>
      <c r="C45" s="187"/>
      <c r="D45" s="188"/>
      <c r="E45" s="189"/>
      <c r="F45" s="189"/>
      <c r="G45" s="189"/>
    </row>
    <row r="46" spans="1:7">
      <c r="A46" s="186"/>
      <c r="B46" s="187"/>
      <c r="C46" s="187"/>
      <c r="D46" s="188"/>
      <c r="E46" s="189"/>
      <c r="F46" s="189"/>
      <c r="G46" s="189"/>
    </row>
    <row r="47" spans="1:7">
      <c r="A47" s="186"/>
      <c r="B47" s="187"/>
      <c r="C47" s="187"/>
      <c r="D47" s="188"/>
      <c r="E47" s="189"/>
      <c r="F47" s="189"/>
      <c r="G47" s="189"/>
    </row>
    <row r="48" spans="1:7">
      <c r="A48" s="186"/>
      <c r="B48" s="187"/>
      <c r="C48" s="187"/>
      <c r="D48" s="188"/>
      <c r="E48" s="189"/>
      <c r="F48" s="189"/>
      <c r="G48" s="189"/>
    </row>
    <row r="49" spans="1:7">
      <c r="A49" s="186"/>
      <c r="B49" s="187"/>
      <c r="C49" s="187"/>
      <c r="D49" s="188"/>
      <c r="E49" s="189"/>
      <c r="F49" s="189"/>
      <c r="G49" s="189"/>
    </row>
    <row r="50" spans="1:7">
      <c r="A50" s="186"/>
      <c r="B50" s="187"/>
      <c r="C50" s="187"/>
      <c r="D50" s="188"/>
      <c r="E50" s="189"/>
      <c r="F50" s="189"/>
      <c r="G50" s="189"/>
    </row>
    <row r="51" spans="1:7">
      <c r="A51" s="186"/>
      <c r="B51" s="187"/>
      <c r="C51" s="187"/>
      <c r="D51" s="188"/>
      <c r="E51" s="189"/>
      <c r="F51" s="189"/>
      <c r="G51" s="189"/>
    </row>
    <row r="52" spans="1:7">
      <c r="A52" s="186"/>
      <c r="B52" s="187"/>
      <c r="C52" s="187"/>
      <c r="D52" s="188"/>
      <c r="E52" s="189"/>
      <c r="F52" s="189"/>
      <c r="G52" s="189"/>
    </row>
    <row r="53" spans="1:7">
      <c r="A53" s="186"/>
      <c r="B53" s="187"/>
      <c r="C53" s="187"/>
      <c r="D53" s="188"/>
      <c r="E53" s="189"/>
      <c r="F53" s="189"/>
      <c r="G53" s="189"/>
    </row>
    <row r="54" spans="1:7">
      <c r="A54" s="186"/>
      <c r="B54" s="187"/>
      <c r="C54" s="187"/>
      <c r="D54" s="188"/>
      <c r="E54" s="189"/>
      <c r="F54" s="189"/>
      <c r="G54" s="189"/>
    </row>
    <row r="55" spans="1:7">
      <c r="A55" s="186"/>
      <c r="B55" s="187"/>
      <c r="C55" s="187"/>
      <c r="D55" s="188"/>
      <c r="E55" s="189"/>
      <c r="F55" s="189"/>
      <c r="G55" s="189"/>
    </row>
    <row r="56" spans="1:7">
      <c r="A56" s="186"/>
      <c r="B56" s="187"/>
      <c r="C56" s="187"/>
      <c r="D56" s="188"/>
      <c r="E56" s="189"/>
      <c r="F56" s="189"/>
      <c r="G56" s="189"/>
    </row>
    <row r="57" spans="1:7">
      <c r="A57" s="186"/>
      <c r="B57" s="187"/>
      <c r="C57" s="187"/>
      <c r="D57" s="188"/>
      <c r="E57" s="189"/>
      <c r="F57" s="189"/>
      <c r="G57" s="189"/>
    </row>
    <row r="58" spans="1:7">
      <c r="A58" s="186"/>
      <c r="D58" s="190"/>
      <c r="E58" s="191"/>
      <c r="F58" s="191"/>
      <c r="G58" s="191"/>
    </row>
    <row r="59" spans="1:7">
      <c r="A59" s="11"/>
      <c r="D59" s="190"/>
      <c r="E59" s="191"/>
      <c r="F59" s="191"/>
      <c r="G59" s="191"/>
    </row>
    <row r="60" spans="1:7">
      <c r="A60" s="11"/>
      <c r="D60" s="190"/>
      <c r="E60" s="191"/>
      <c r="F60" s="191"/>
      <c r="G60" s="191"/>
    </row>
    <row r="61" spans="1:7">
      <c r="A61" s="11"/>
      <c r="D61" s="190"/>
      <c r="E61" s="191"/>
      <c r="F61" s="191"/>
      <c r="G61" s="191"/>
    </row>
    <row r="62" spans="1:7">
      <c r="A62" s="11"/>
      <c r="D62" s="190"/>
      <c r="E62" s="191"/>
      <c r="F62" s="191"/>
      <c r="G62" s="191"/>
    </row>
    <row r="63" spans="1:7">
      <c r="A63" s="11"/>
      <c r="D63" s="190"/>
      <c r="E63" s="191"/>
      <c r="F63" s="191"/>
      <c r="G63" s="191"/>
    </row>
    <row r="64" spans="1:7">
      <c r="A64" s="11"/>
      <c r="D64" s="190"/>
      <c r="E64" s="191"/>
      <c r="F64" s="191"/>
      <c r="G64" s="191"/>
    </row>
    <row r="65" spans="1:7">
      <c r="A65" s="11"/>
      <c r="D65" s="190"/>
      <c r="E65" s="191"/>
      <c r="F65" s="191"/>
      <c r="G65" s="191"/>
    </row>
    <row r="66" spans="1:7">
      <c r="A66" s="11"/>
      <c r="D66" s="190"/>
      <c r="E66" s="191"/>
      <c r="F66" s="191"/>
      <c r="G66" s="191"/>
    </row>
    <row r="67" spans="1:7">
      <c r="A67" s="11"/>
      <c r="D67" s="190"/>
      <c r="E67" s="191"/>
      <c r="F67" s="191"/>
      <c r="G67" s="191"/>
    </row>
    <row r="68" spans="1:7">
      <c r="A68" s="11"/>
      <c r="D68" s="190"/>
      <c r="E68" s="191"/>
      <c r="F68" s="191"/>
      <c r="G68" s="191"/>
    </row>
    <row r="69" spans="1:7">
      <c r="A69" s="11"/>
      <c r="D69" s="190"/>
      <c r="E69" s="191"/>
      <c r="F69" s="191"/>
      <c r="G69" s="191"/>
    </row>
    <row r="70" spans="1:7">
      <c r="A70" s="11"/>
      <c r="D70" s="190"/>
      <c r="E70" s="191"/>
      <c r="F70" s="191"/>
      <c r="G70" s="191"/>
    </row>
    <row r="71" spans="1:7">
      <c r="A71" s="11"/>
      <c r="D71" s="190"/>
      <c r="E71" s="191"/>
      <c r="F71" s="191"/>
      <c r="G71" s="191"/>
    </row>
    <row r="72" spans="1:7">
      <c r="A72" s="11"/>
      <c r="D72" s="190"/>
      <c r="E72" s="191"/>
      <c r="F72" s="191"/>
      <c r="G72" s="191"/>
    </row>
    <row r="73" spans="1:7">
      <c r="A73" s="11"/>
      <c r="D73" s="190"/>
      <c r="E73" s="191"/>
      <c r="F73" s="191"/>
      <c r="G73" s="191"/>
    </row>
    <row r="74" spans="1:7">
      <c r="A74" s="11"/>
      <c r="D74" s="190"/>
      <c r="E74" s="191"/>
      <c r="F74" s="191"/>
      <c r="G74" s="191"/>
    </row>
    <row r="75" spans="1:7">
      <c r="A75" s="11"/>
      <c r="D75" s="190"/>
      <c r="E75" s="191"/>
      <c r="F75" s="191"/>
      <c r="G75" s="191"/>
    </row>
    <row r="76" spans="1:7">
      <c r="A76" s="11"/>
      <c r="D76" s="190"/>
      <c r="E76" s="191"/>
      <c r="F76" s="191"/>
      <c r="G76" s="191"/>
    </row>
    <row r="77" spans="1:7">
      <c r="A77" s="11"/>
      <c r="D77" s="190"/>
      <c r="E77" s="191"/>
      <c r="F77" s="191"/>
      <c r="G77" s="191"/>
    </row>
    <row r="78" spans="1:7">
      <c r="A78" s="11"/>
      <c r="D78" s="190"/>
      <c r="E78" s="191"/>
      <c r="F78" s="191"/>
      <c r="G78" s="191"/>
    </row>
    <row r="79" spans="1:7">
      <c r="A79" s="11"/>
      <c r="D79" s="190"/>
      <c r="E79" s="191"/>
      <c r="F79" s="191"/>
      <c r="G79" s="191"/>
    </row>
    <row r="80" spans="1:7">
      <c r="A80" s="11"/>
      <c r="D80" s="190"/>
      <c r="E80" s="191"/>
      <c r="F80" s="191"/>
      <c r="G80" s="191"/>
    </row>
    <row r="81" spans="1:1">
      <c r="A81" s="11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H73"/>
  <sheetViews>
    <sheetView view="pageBreakPreview" zoomScale="75" zoomScaleNormal="75" zoomScaleSheetLayoutView="75" workbookViewId="0">
      <pane xSplit="1" ySplit="6" topLeftCell="B67" activePane="bottomRight" state="frozen"/>
      <selection activeCell="A67" sqref="A67"/>
      <selection pane="topRight" activeCell="A67" sqref="A67"/>
      <selection pane="bottomLeft" activeCell="A67" sqref="A67"/>
      <selection pane="bottomRight" activeCell="I44" sqref="I44"/>
    </sheetView>
  </sheetViews>
  <sheetFormatPr defaultRowHeight="18.75"/>
  <cols>
    <col min="1" max="1" width="88" style="1" customWidth="1"/>
    <col min="2" max="2" width="15" style="1" customWidth="1"/>
    <col min="3" max="7" width="20.42578125" style="1" customWidth="1"/>
    <col min="8" max="8" width="18.42578125" style="1" customWidth="1"/>
    <col min="9" max="16384" width="9.140625" style="1"/>
  </cols>
  <sheetData>
    <row r="1" spans="1:8" ht="20.25">
      <c r="H1" s="132" t="s">
        <v>360</v>
      </c>
    </row>
    <row r="2" spans="1:8" ht="22.5">
      <c r="A2" s="489" t="s">
        <v>232</v>
      </c>
      <c r="B2" s="489"/>
      <c r="C2" s="489"/>
      <c r="D2" s="489"/>
      <c r="E2" s="489"/>
      <c r="F2" s="489"/>
      <c r="G2" s="489"/>
      <c r="H2" s="489"/>
    </row>
    <row r="3" spans="1:8">
      <c r="A3" s="8"/>
      <c r="B3" s="8"/>
      <c r="C3" s="8"/>
      <c r="D3" s="8"/>
      <c r="E3" s="8"/>
      <c r="F3" s="8"/>
      <c r="G3" s="8"/>
      <c r="H3" s="8" t="s">
        <v>385</v>
      </c>
    </row>
    <row r="4" spans="1:8" ht="48" customHeight="1">
      <c r="A4" s="471" t="s">
        <v>161</v>
      </c>
      <c r="B4" s="518" t="s">
        <v>0</v>
      </c>
      <c r="C4" s="471" t="s">
        <v>287</v>
      </c>
      <c r="D4" s="471"/>
      <c r="E4" s="472" t="s">
        <v>459</v>
      </c>
      <c r="F4" s="472"/>
      <c r="G4" s="472"/>
      <c r="H4" s="472"/>
    </row>
    <row r="5" spans="1:8" ht="56.25" customHeight="1">
      <c r="A5" s="471"/>
      <c r="B5" s="518"/>
      <c r="C5" s="112" t="s">
        <v>466</v>
      </c>
      <c r="D5" s="112" t="s">
        <v>461</v>
      </c>
      <c r="E5" s="112" t="s">
        <v>151</v>
      </c>
      <c r="F5" s="112" t="s">
        <v>146</v>
      </c>
      <c r="G5" s="113" t="s">
        <v>157</v>
      </c>
      <c r="H5" s="113" t="s">
        <v>158</v>
      </c>
    </row>
    <row r="6" spans="1:8" ht="22.5" customHeight="1">
      <c r="A6" s="113">
        <v>1</v>
      </c>
      <c r="B6" s="136">
        <v>2</v>
      </c>
      <c r="C6" s="113">
        <v>3</v>
      </c>
      <c r="D6" s="136">
        <v>4</v>
      </c>
      <c r="E6" s="113">
        <v>5</v>
      </c>
      <c r="F6" s="136">
        <v>6</v>
      </c>
      <c r="G6" s="113">
        <v>7</v>
      </c>
      <c r="H6" s="136">
        <v>8</v>
      </c>
    </row>
    <row r="7" spans="1:8" ht="27.75" customHeight="1">
      <c r="A7" s="134" t="s">
        <v>243</v>
      </c>
      <c r="B7" s="137"/>
      <c r="C7" s="137"/>
      <c r="D7" s="137"/>
      <c r="E7" s="137"/>
      <c r="F7" s="137"/>
      <c r="G7" s="137"/>
      <c r="H7" s="138"/>
    </row>
    <row r="8" spans="1:8" s="25" customFormat="1" ht="30" customHeight="1">
      <c r="A8" s="139" t="s">
        <v>218</v>
      </c>
      <c r="B8" s="140">
        <v>3000</v>
      </c>
      <c r="C8" s="318">
        <f>SUM(C9:C10,C12:C17)</f>
        <v>29459</v>
      </c>
      <c r="D8" s="117">
        <f t="shared" ref="D8:F8" si="0">SUM(D9:D10,D12:D17)</f>
        <v>40113</v>
      </c>
      <c r="E8" s="318">
        <f t="shared" si="0"/>
        <v>42252</v>
      </c>
      <c r="F8" s="117">
        <f t="shared" si="0"/>
        <v>40113</v>
      </c>
      <c r="G8" s="117">
        <f>F8-E8</f>
        <v>-2139</v>
      </c>
      <c r="H8" s="309">
        <f>(F8/E8)*100</f>
        <v>94.937517750639017</v>
      </c>
    </row>
    <row r="9" spans="1:8" ht="27.75" customHeight="1">
      <c r="A9" s="119" t="s">
        <v>319</v>
      </c>
      <c r="B9" s="120">
        <v>3010</v>
      </c>
      <c r="C9" s="121">
        <v>29213</v>
      </c>
      <c r="D9" s="121">
        <v>39723</v>
      </c>
      <c r="E9" s="121">
        <v>39500</v>
      </c>
      <c r="F9" s="121">
        <v>39723</v>
      </c>
      <c r="G9" s="121">
        <f t="shared" ref="G9:G43" si="1">F9-E9</f>
        <v>223</v>
      </c>
      <c r="H9" s="122">
        <f t="shared" ref="H9:H43" si="2">(F9/E9)*100</f>
        <v>100.56455696202531</v>
      </c>
    </row>
    <row r="10" spans="1:8" s="107" customFormat="1" ht="27.75" customHeight="1">
      <c r="A10" s="119" t="s">
        <v>233</v>
      </c>
      <c r="B10" s="120">
        <v>3020</v>
      </c>
      <c r="C10" s="319">
        <v>0</v>
      </c>
      <c r="D10" s="121"/>
      <c r="E10" s="319">
        <v>0</v>
      </c>
      <c r="F10" s="121"/>
      <c r="G10" s="214">
        <f t="shared" si="1"/>
        <v>0</v>
      </c>
      <c r="H10" s="215" t="e">
        <f t="shared" si="2"/>
        <v>#DIV/0!</v>
      </c>
    </row>
    <row r="11" spans="1:8" s="107" customFormat="1" ht="27.75" customHeight="1">
      <c r="A11" s="119" t="s">
        <v>234</v>
      </c>
      <c r="B11" s="120">
        <v>3021</v>
      </c>
      <c r="C11" s="319">
        <v>0</v>
      </c>
      <c r="D11" s="121"/>
      <c r="E11" s="319">
        <v>0</v>
      </c>
      <c r="F11" s="121"/>
      <c r="G11" s="214">
        <f t="shared" si="1"/>
        <v>0</v>
      </c>
      <c r="H11" s="215" t="e">
        <f t="shared" si="2"/>
        <v>#DIV/0!</v>
      </c>
    </row>
    <row r="12" spans="1:8" s="107" customFormat="1" ht="27.75" customHeight="1">
      <c r="A12" s="119" t="s">
        <v>318</v>
      </c>
      <c r="B12" s="120">
        <v>3030</v>
      </c>
      <c r="C12" s="319">
        <v>0</v>
      </c>
      <c r="D12" s="121"/>
      <c r="E12" s="319">
        <v>0</v>
      </c>
      <c r="F12" s="121"/>
      <c r="G12" s="214">
        <f t="shared" si="1"/>
        <v>0</v>
      </c>
      <c r="H12" s="215" t="e">
        <f t="shared" si="2"/>
        <v>#DIV/0!</v>
      </c>
    </row>
    <row r="13" spans="1:8" s="107" customFormat="1" ht="27.75" customHeight="1">
      <c r="A13" s="119" t="s">
        <v>386</v>
      </c>
      <c r="B13" s="120">
        <v>3040</v>
      </c>
      <c r="C13" s="319">
        <v>0</v>
      </c>
      <c r="D13" s="121"/>
      <c r="E13" s="319">
        <v>0</v>
      </c>
      <c r="F13" s="121"/>
      <c r="G13" s="214">
        <f t="shared" si="1"/>
        <v>0</v>
      </c>
      <c r="H13" s="215" t="e">
        <f t="shared" si="2"/>
        <v>#DIV/0!</v>
      </c>
    </row>
    <row r="14" spans="1:8" s="107" customFormat="1" ht="27.75" customHeight="1">
      <c r="A14" s="119" t="s">
        <v>219</v>
      </c>
      <c r="B14" s="120">
        <v>3050</v>
      </c>
      <c r="C14" s="121">
        <v>0</v>
      </c>
      <c r="D14" s="121"/>
      <c r="E14" s="121">
        <v>1000</v>
      </c>
      <c r="F14" s="121"/>
      <c r="G14" s="121">
        <f t="shared" si="1"/>
        <v>-1000</v>
      </c>
      <c r="H14" s="122">
        <f t="shared" si="2"/>
        <v>0</v>
      </c>
    </row>
    <row r="15" spans="1:8" s="107" customFormat="1" ht="27.75" customHeight="1">
      <c r="A15" s="119" t="s">
        <v>388</v>
      </c>
      <c r="B15" s="120">
        <v>3060</v>
      </c>
      <c r="C15" s="319">
        <v>0</v>
      </c>
      <c r="D15" s="121"/>
      <c r="E15" s="319">
        <v>0</v>
      </c>
      <c r="F15" s="121"/>
      <c r="G15" s="214"/>
      <c r="H15" s="215"/>
    </row>
    <row r="16" spans="1:8" s="107" customFormat="1" ht="46.5" customHeight="1">
      <c r="A16" s="119" t="s">
        <v>387</v>
      </c>
      <c r="B16" s="120">
        <v>3070</v>
      </c>
      <c r="C16" s="319">
        <v>13</v>
      </c>
      <c r="D16" s="121"/>
      <c r="E16" s="319">
        <v>0</v>
      </c>
      <c r="F16" s="121">
        <v>0</v>
      </c>
      <c r="G16" s="121">
        <f t="shared" ref="G16" si="3">F16-E16</f>
        <v>0</v>
      </c>
      <c r="H16" s="215" t="e">
        <f t="shared" ref="H16" si="4">(F16/E16)*100</f>
        <v>#DIV/0!</v>
      </c>
    </row>
    <row r="17" spans="1:8" s="107" customFormat="1" ht="28.5" customHeight="1">
      <c r="A17" s="119" t="s">
        <v>320</v>
      </c>
      <c r="B17" s="120">
        <v>3080</v>
      </c>
      <c r="C17" s="319">
        <v>233</v>
      </c>
      <c r="D17" s="121">
        <v>390</v>
      </c>
      <c r="E17" s="319">
        <v>1752</v>
      </c>
      <c r="F17" s="121">
        <v>390</v>
      </c>
      <c r="G17" s="121">
        <f t="shared" si="1"/>
        <v>-1362</v>
      </c>
      <c r="H17" s="122">
        <f t="shared" si="2"/>
        <v>22.260273972602739</v>
      </c>
    </row>
    <row r="18" spans="1:8" s="25" customFormat="1" ht="30" customHeight="1">
      <c r="A18" s="139" t="s">
        <v>227</v>
      </c>
      <c r="B18" s="140">
        <v>3100</v>
      </c>
      <c r="C18" s="318">
        <f>SUM(C19:C20,C21,C32,C33)</f>
        <v>-26791</v>
      </c>
      <c r="D18" s="117">
        <f t="shared" ref="D18:F18" si="5">SUM(D19:D20,D21,D32,D33)</f>
        <v>-37769</v>
      </c>
      <c r="E18" s="318">
        <f>SUM(E19:E20,E21,E32,E33)</f>
        <v>-41390</v>
      </c>
      <c r="F18" s="117">
        <f t="shared" si="5"/>
        <v>-37769</v>
      </c>
      <c r="G18" s="117">
        <f t="shared" si="1"/>
        <v>3621</v>
      </c>
      <c r="H18" s="309">
        <f t="shared" si="2"/>
        <v>91.251510026576469</v>
      </c>
    </row>
    <row r="19" spans="1:8" s="107" customFormat="1" ht="27.75" customHeight="1">
      <c r="A19" s="119" t="s">
        <v>222</v>
      </c>
      <c r="B19" s="120">
        <v>3110</v>
      </c>
      <c r="C19" s="121">
        <v>-6020</v>
      </c>
      <c r="D19" s="121">
        <v>-9820</v>
      </c>
      <c r="E19" s="121">
        <v>-9600</v>
      </c>
      <c r="F19" s="121">
        <v>-9820</v>
      </c>
      <c r="G19" s="121">
        <f t="shared" si="1"/>
        <v>-220</v>
      </c>
      <c r="H19" s="122">
        <f t="shared" si="2"/>
        <v>102.29166666666667</v>
      </c>
    </row>
    <row r="20" spans="1:8" s="107" customFormat="1" ht="27.75" customHeight="1">
      <c r="A20" s="119" t="s">
        <v>223</v>
      </c>
      <c r="B20" s="120">
        <v>3120</v>
      </c>
      <c r="C20" s="121">
        <v>-12842</v>
      </c>
      <c r="D20" s="121">
        <v>-17507</v>
      </c>
      <c r="E20" s="121">
        <v>-20060</v>
      </c>
      <c r="F20" s="121">
        <v>-17507</v>
      </c>
      <c r="G20" s="121">
        <f t="shared" si="1"/>
        <v>2553</v>
      </c>
      <c r="H20" s="122">
        <f t="shared" si="2"/>
        <v>87.273180458624125</v>
      </c>
    </row>
    <row r="21" spans="1:8" ht="42" customHeight="1">
      <c r="A21" s="119" t="s">
        <v>235</v>
      </c>
      <c r="B21" s="120">
        <v>3130</v>
      </c>
      <c r="C21" s="319">
        <f>SUM(C22:C31)</f>
        <v>-7711</v>
      </c>
      <c r="D21" s="121">
        <f t="shared" ref="D21:E21" si="6">SUM(D22:D31)</f>
        <v>-10374</v>
      </c>
      <c r="E21" s="319">
        <f t="shared" si="6"/>
        <v>-11694</v>
      </c>
      <c r="F21" s="121">
        <f>SUM(F22:F31)</f>
        <v>-10374</v>
      </c>
      <c r="G21" s="121">
        <f t="shared" si="1"/>
        <v>1320</v>
      </c>
      <c r="H21" s="122">
        <f t="shared" si="2"/>
        <v>88.712160082093376</v>
      </c>
    </row>
    <row r="22" spans="1:8" s="107" customFormat="1" ht="27.75" customHeight="1">
      <c r="A22" s="119" t="s">
        <v>224</v>
      </c>
      <c r="B22" s="120">
        <v>3131</v>
      </c>
      <c r="C22" s="311">
        <v>-7</v>
      </c>
      <c r="D22" s="121">
        <v>-150</v>
      </c>
      <c r="E22" s="311">
        <v>-20</v>
      </c>
      <c r="F22" s="121">
        <v>-150</v>
      </c>
      <c r="G22" s="121">
        <f t="shared" si="1"/>
        <v>-130</v>
      </c>
      <c r="H22" s="122">
        <f t="shared" si="2"/>
        <v>750</v>
      </c>
    </row>
    <row r="23" spans="1:8" s="107" customFormat="1" ht="27.75" customHeight="1">
      <c r="A23" s="119" t="s">
        <v>225</v>
      </c>
      <c r="B23" s="120">
        <v>3132</v>
      </c>
      <c r="C23" s="310">
        <v>-1264</v>
      </c>
      <c r="D23" s="121">
        <v>-1525</v>
      </c>
      <c r="E23" s="310">
        <v>-1800</v>
      </c>
      <c r="F23" s="121">
        <v>-1525</v>
      </c>
      <c r="G23" s="121">
        <f t="shared" si="1"/>
        <v>275</v>
      </c>
      <c r="H23" s="122">
        <f t="shared" si="2"/>
        <v>84.722222222222214</v>
      </c>
    </row>
    <row r="24" spans="1:8" s="107" customFormat="1" ht="27.75" customHeight="1">
      <c r="A24" s="119" t="s">
        <v>70</v>
      </c>
      <c r="B24" s="120">
        <v>3133</v>
      </c>
      <c r="C24" s="310">
        <v>-2860</v>
      </c>
      <c r="D24" s="121">
        <v>-3878</v>
      </c>
      <c r="E24" s="310">
        <v>-4486</v>
      </c>
      <c r="F24" s="121">
        <v>-3878</v>
      </c>
      <c r="G24" s="121">
        <f t="shared" ref="G24" si="7">F24-E24</f>
        <v>608</v>
      </c>
      <c r="H24" s="122">
        <f t="shared" ref="H24" si="8">(F24/E24)*100</f>
        <v>86.446723138653596</v>
      </c>
    </row>
    <row r="25" spans="1:8" s="107" customFormat="1" ht="27.75" customHeight="1">
      <c r="A25" s="119" t="s">
        <v>71</v>
      </c>
      <c r="B25" s="120">
        <v>3134</v>
      </c>
      <c r="C25" s="324" t="s">
        <v>195</v>
      </c>
      <c r="D25" s="310" t="s">
        <v>195</v>
      </c>
      <c r="E25" s="324" t="s">
        <v>195</v>
      </c>
      <c r="F25" s="310" t="s">
        <v>195</v>
      </c>
      <c r="G25" s="214" t="e">
        <f t="shared" si="1"/>
        <v>#VALUE!</v>
      </c>
      <c r="H25" s="215" t="e">
        <f t="shared" si="2"/>
        <v>#VALUE!</v>
      </c>
    </row>
    <row r="26" spans="1:8" s="107" customFormat="1" ht="27.75" customHeight="1">
      <c r="A26" s="119" t="s">
        <v>298</v>
      </c>
      <c r="B26" s="120">
        <v>3135</v>
      </c>
      <c r="C26" s="319">
        <v>-24</v>
      </c>
      <c r="D26" s="121">
        <v>-49</v>
      </c>
      <c r="E26" s="311">
        <v>-52</v>
      </c>
      <c r="F26" s="121">
        <v>-49</v>
      </c>
      <c r="G26" s="121">
        <f t="shared" si="1"/>
        <v>3</v>
      </c>
      <c r="H26" s="122">
        <f t="shared" si="2"/>
        <v>94.230769230769226</v>
      </c>
    </row>
    <row r="27" spans="1:8" s="107" customFormat="1" ht="27.75" customHeight="1">
      <c r="A27" s="119" t="s">
        <v>299</v>
      </c>
      <c r="B27" s="120">
        <v>3136</v>
      </c>
      <c r="C27" s="324" t="s">
        <v>195</v>
      </c>
      <c r="D27" s="310" t="s">
        <v>195</v>
      </c>
      <c r="E27" s="324" t="s">
        <v>195</v>
      </c>
      <c r="F27" s="310" t="s">
        <v>195</v>
      </c>
      <c r="G27" s="214" t="e">
        <f t="shared" si="1"/>
        <v>#VALUE!</v>
      </c>
      <c r="H27" s="215" t="e">
        <f t="shared" si="2"/>
        <v>#VALUE!</v>
      </c>
    </row>
    <row r="28" spans="1:8" s="107" customFormat="1" ht="27.75" customHeight="1">
      <c r="A28" s="119" t="s">
        <v>305</v>
      </c>
      <c r="B28" s="120">
        <v>3137</v>
      </c>
      <c r="C28" s="324" t="s">
        <v>195</v>
      </c>
      <c r="D28" s="310" t="s">
        <v>195</v>
      </c>
      <c r="E28" s="324" t="s">
        <v>195</v>
      </c>
      <c r="F28" s="310" t="s">
        <v>195</v>
      </c>
      <c r="G28" s="214" t="e">
        <f t="shared" si="1"/>
        <v>#VALUE!</v>
      </c>
      <c r="H28" s="215" t="e">
        <f t="shared" si="2"/>
        <v>#VALUE!</v>
      </c>
    </row>
    <row r="29" spans="1:8" s="107" customFormat="1" ht="27.75" customHeight="1">
      <c r="A29" s="119" t="s">
        <v>381</v>
      </c>
      <c r="B29" s="120">
        <v>3138</v>
      </c>
      <c r="C29" s="311">
        <v>-240</v>
      </c>
      <c r="D29" s="121">
        <v>-324</v>
      </c>
      <c r="E29" s="311">
        <v>-374</v>
      </c>
      <c r="F29" s="121">
        <v>-324</v>
      </c>
      <c r="G29" s="121">
        <f t="shared" si="1"/>
        <v>50</v>
      </c>
      <c r="H29" s="122">
        <f t="shared" si="2"/>
        <v>86.631016042780757</v>
      </c>
    </row>
    <row r="30" spans="1:8" s="107" customFormat="1" ht="47.25" customHeight="1">
      <c r="A30" s="119" t="s">
        <v>445</v>
      </c>
      <c r="B30" s="120">
        <v>3139</v>
      </c>
      <c r="C30" s="311">
        <v>-3316</v>
      </c>
      <c r="D30" s="121">
        <v>-4448</v>
      </c>
      <c r="E30" s="311">
        <v>-4962</v>
      </c>
      <c r="F30" s="121">
        <v>-4448</v>
      </c>
      <c r="G30" s="121">
        <f t="shared" ref="G30" si="9">F30-E30</f>
        <v>514</v>
      </c>
      <c r="H30" s="122">
        <f t="shared" ref="H30" si="10">(F30/E30)*100</f>
        <v>89.641273679967753</v>
      </c>
    </row>
    <row r="31" spans="1:8" s="107" customFormat="1" ht="31.5" customHeight="1">
      <c r="A31" s="119" t="s">
        <v>73</v>
      </c>
      <c r="B31" s="120">
        <v>3140</v>
      </c>
      <c r="C31" s="324" t="s">
        <v>195</v>
      </c>
      <c r="D31" s="310" t="s">
        <v>195</v>
      </c>
      <c r="E31" s="324" t="s">
        <v>195</v>
      </c>
      <c r="F31" s="310" t="s">
        <v>195</v>
      </c>
      <c r="G31" s="214" t="e">
        <f t="shared" si="1"/>
        <v>#VALUE!</v>
      </c>
      <c r="H31" s="215" t="e">
        <f t="shared" si="2"/>
        <v>#VALUE!</v>
      </c>
    </row>
    <row r="32" spans="1:8" s="107" customFormat="1" ht="27.75" customHeight="1">
      <c r="A32" s="119" t="s">
        <v>226</v>
      </c>
      <c r="B32" s="120">
        <v>3150</v>
      </c>
      <c r="C32" s="324" t="s">
        <v>195</v>
      </c>
      <c r="D32" s="310" t="s">
        <v>195</v>
      </c>
      <c r="E32" s="324" t="s">
        <v>195</v>
      </c>
      <c r="F32" s="310" t="s">
        <v>195</v>
      </c>
      <c r="G32" s="214" t="e">
        <f t="shared" si="1"/>
        <v>#VALUE!</v>
      </c>
      <c r="H32" s="215" t="e">
        <f t="shared" si="2"/>
        <v>#VALUE!</v>
      </c>
    </row>
    <row r="33" spans="1:8" s="107" customFormat="1" ht="27.75" customHeight="1">
      <c r="A33" s="119" t="s">
        <v>317</v>
      </c>
      <c r="B33" s="120">
        <v>3160</v>
      </c>
      <c r="C33" s="319">
        <v>-218</v>
      </c>
      <c r="D33" s="121">
        <v>-68</v>
      </c>
      <c r="E33" s="319">
        <v>-36</v>
      </c>
      <c r="F33" s="121">
        <v>-68</v>
      </c>
      <c r="G33" s="121">
        <f t="shared" si="1"/>
        <v>-32</v>
      </c>
      <c r="H33" s="122">
        <f t="shared" si="2"/>
        <v>188.88888888888889</v>
      </c>
    </row>
    <row r="34" spans="1:8" s="25" customFormat="1" ht="30" customHeight="1">
      <c r="A34" s="139" t="s">
        <v>240</v>
      </c>
      <c r="B34" s="140">
        <v>3195</v>
      </c>
      <c r="C34" s="117">
        <f>SUM(C8,C18)</f>
        <v>2668</v>
      </c>
      <c r="D34" s="117">
        <f>SUM(D8,D18)</f>
        <v>2344</v>
      </c>
      <c r="E34" s="318">
        <f>SUM(E8,E18)</f>
        <v>862</v>
      </c>
      <c r="F34" s="117">
        <f>SUM(F8,F18)</f>
        <v>2344</v>
      </c>
      <c r="G34" s="117">
        <f t="shared" si="1"/>
        <v>1482</v>
      </c>
      <c r="H34" s="309">
        <f t="shared" si="2"/>
        <v>271.92575406032483</v>
      </c>
    </row>
    <row r="35" spans="1:8" s="25" customFormat="1" ht="30" customHeight="1">
      <c r="A35" s="135" t="s">
        <v>244</v>
      </c>
      <c r="B35" s="140"/>
      <c r="C35" s="117"/>
      <c r="D35" s="117"/>
      <c r="E35" s="117"/>
      <c r="F35" s="117"/>
      <c r="G35" s="212">
        <f t="shared" si="1"/>
        <v>0</v>
      </c>
      <c r="H35" s="213" t="e">
        <f t="shared" si="2"/>
        <v>#DIV/0!</v>
      </c>
    </row>
    <row r="36" spans="1:8" s="25" customFormat="1" ht="30" customHeight="1">
      <c r="A36" s="139" t="s">
        <v>220</v>
      </c>
      <c r="B36" s="140">
        <v>3200</v>
      </c>
      <c r="C36" s="117">
        <f>SUM(C37:C40)</f>
        <v>0</v>
      </c>
      <c r="D36" s="117">
        <f>SUM(D37:D40)</f>
        <v>0</v>
      </c>
      <c r="E36" s="117">
        <f>SUM(E37:E40)</f>
        <v>0</v>
      </c>
      <c r="F36" s="117">
        <f>SUM(F37:F40)</f>
        <v>0</v>
      </c>
      <c r="G36" s="212">
        <f t="shared" si="1"/>
        <v>0</v>
      </c>
      <c r="H36" s="213" t="e">
        <f t="shared" si="2"/>
        <v>#DIV/0!</v>
      </c>
    </row>
    <row r="37" spans="1:8" s="107" customFormat="1" ht="27.75" customHeight="1">
      <c r="A37" s="119" t="s">
        <v>236</v>
      </c>
      <c r="B37" s="120">
        <v>3210</v>
      </c>
      <c r="C37" s="121"/>
      <c r="D37" s="121"/>
      <c r="E37" s="121"/>
      <c r="F37" s="121"/>
      <c r="G37" s="214">
        <f t="shared" si="1"/>
        <v>0</v>
      </c>
      <c r="H37" s="215" t="e">
        <f t="shared" si="2"/>
        <v>#DIV/0!</v>
      </c>
    </row>
    <row r="38" spans="1:8" s="107" customFormat="1" ht="27.75" customHeight="1">
      <c r="A38" s="119" t="s">
        <v>237</v>
      </c>
      <c r="B38" s="120">
        <v>3220</v>
      </c>
      <c r="C38" s="121"/>
      <c r="D38" s="121"/>
      <c r="E38" s="121"/>
      <c r="F38" s="121"/>
      <c r="G38" s="214">
        <f t="shared" si="1"/>
        <v>0</v>
      </c>
      <c r="H38" s="215" t="e">
        <f t="shared" si="2"/>
        <v>#DIV/0!</v>
      </c>
    </row>
    <row r="39" spans="1:8" s="107" customFormat="1" ht="27.75" customHeight="1">
      <c r="A39" s="119" t="s">
        <v>48</v>
      </c>
      <c r="B39" s="120">
        <v>3230</v>
      </c>
      <c r="C39" s="121"/>
      <c r="D39" s="121"/>
      <c r="E39" s="121"/>
      <c r="F39" s="121"/>
      <c r="G39" s="214">
        <f t="shared" si="1"/>
        <v>0</v>
      </c>
      <c r="H39" s="215" t="e">
        <f t="shared" si="2"/>
        <v>#DIV/0!</v>
      </c>
    </row>
    <row r="40" spans="1:8" s="107" customFormat="1" ht="27.75" customHeight="1">
      <c r="A40" s="119" t="s">
        <v>398</v>
      </c>
      <c r="B40" s="120">
        <v>3240</v>
      </c>
      <c r="C40" s="121"/>
      <c r="D40" s="121"/>
      <c r="E40" s="121"/>
      <c r="F40" s="121"/>
      <c r="G40" s="214">
        <f t="shared" si="1"/>
        <v>0</v>
      </c>
      <c r="H40" s="215" t="e">
        <f t="shared" si="2"/>
        <v>#DIV/0!</v>
      </c>
    </row>
    <row r="41" spans="1:8" s="25" customFormat="1" ht="30" customHeight="1">
      <c r="A41" s="139" t="s">
        <v>228</v>
      </c>
      <c r="B41" s="140">
        <v>3255</v>
      </c>
      <c r="C41" s="318">
        <f>SUM(C42,C44,C51)</f>
        <v>-3060</v>
      </c>
      <c r="D41" s="117">
        <f t="shared" ref="D41:F41" si="11">SUM(D42,D44,D51)</f>
        <v>-3789</v>
      </c>
      <c r="E41" s="318">
        <f t="shared" si="11"/>
        <v>-1599</v>
      </c>
      <c r="F41" s="117">
        <f t="shared" si="11"/>
        <v>-3789</v>
      </c>
      <c r="G41" s="117">
        <f t="shared" si="1"/>
        <v>-2190</v>
      </c>
      <c r="H41" s="309">
        <f t="shared" si="2"/>
        <v>236.96060037523452</v>
      </c>
    </row>
    <row r="42" spans="1:8" s="25" customFormat="1" ht="30" customHeight="1">
      <c r="A42" s="133" t="s">
        <v>389</v>
      </c>
      <c r="B42" s="141">
        <v>3260</v>
      </c>
      <c r="C42" s="324" t="str">
        <f>C43</f>
        <v>(    )</v>
      </c>
      <c r="D42" s="310" t="s">
        <v>195</v>
      </c>
      <c r="E42" s="324" t="str">
        <f t="shared" ref="E42" si="12">E43</f>
        <v>(    )</v>
      </c>
      <c r="F42" s="310" t="s">
        <v>195</v>
      </c>
      <c r="G42" s="214" t="e">
        <f t="shared" si="1"/>
        <v>#VALUE!</v>
      </c>
      <c r="H42" s="215" t="e">
        <f t="shared" si="2"/>
        <v>#VALUE!</v>
      </c>
    </row>
    <row r="43" spans="1:8" s="25" customFormat="1" ht="30" customHeight="1">
      <c r="A43" s="133" t="s">
        <v>390</v>
      </c>
      <c r="B43" s="141">
        <v>3261</v>
      </c>
      <c r="C43" s="324" t="s">
        <v>195</v>
      </c>
      <c r="D43" s="310" t="s">
        <v>195</v>
      </c>
      <c r="E43" s="324" t="s">
        <v>195</v>
      </c>
      <c r="F43" s="310" t="s">
        <v>195</v>
      </c>
      <c r="G43" s="214" t="e">
        <f t="shared" si="1"/>
        <v>#VALUE!</v>
      </c>
      <c r="H43" s="215" t="e">
        <f t="shared" si="2"/>
        <v>#VALUE!</v>
      </c>
    </row>
    <row r="44" spans="1:8" s="25" customFormat="1" ht="30" customHeight="1">
      <c r="A44" s="133" t="s">
        <v>391</v>
      </c>
      <c r="B44" s="141">
        <v>3270</v>
      </c>
      <c r="C44" s="319">
        <f>SUM(C45:C50)</f>
        <v>-3060</v>
      </c>
      <c r="D44" s="121">
        <f t="shared" ref="D44:F44" si="13">SUM(D45:D50)</f>
        <v>-3789</v>
      </c>
      <c r="E44" s="319">
        <f>SUM(E45:E50)</f>
        <v>-1599</v>
      </c>
      <c r="F44" s="121">
        <f t="shared" si="13"/>
        <v>-3789</v>
      </c>
      <c r="G44" s="121">
        <f>F44-E44</f>
        <v>-2190</v>
      </c>
      <c r="H44" s="122">
        <f>(F44/E44)*100</f>
        <v>236.96060037523452</v>
      </c>
    </row>
    <row r="45" spans="1:8" s="25" customFormat="1" ht="30" customHeight="1">
      <c r="A45" s="133" t="s">
        <v>400</v>
      </c>
      <c r="B45" s="141">
        <v>3271</v>
      </c>
      <c r="C45" s="324" t="s">
        <v>195</v>
      </c>
      <c r="D45" s="310" t="s">
        <v>195</v>
      </c>
      <c r="E45" s="324" t="s">
        <v>195</v>
      </c>
      <c r="F45" s="310" t="s">
        <v>195</v>
      </c>
      <c r="G45" s="214">
        <f t="shared" ref="G45" si="14">F47-E47</f>
        <v>-206</v>
      </c>
      <c r="H45" s="215">
        <f t="shared" ref="H45" si="15">(F47/E47)*100</f>
        <v>202.99999999999997</v>
      </c>
    </row>
    <row r="46" spans="1:8" s="107" customFormat="1" ht="27.75" customHeight="1">
      <c r="A46" s="119" t="s">
        <v>453</v>
      </c>
      <c r="B46" s="120">
        <v>3272</v>
      </c>
      <c r="C46" s="319">
        <v>-1200</v>
      </c>
      <c r="D46" s="121">
        <v>-2953</v>
      </c>
      <c r="E46" s="319">
        <v>-399</v>
      </c>
      <c r="F46" s="121">
        <v>-2953</v>
      </c>
      <c r="G46" s="121">
        <f>F46-E46</f>
        <v>-2554</v>
      </c>
      <c r="H46" s="122">
        <f>(F46/E46)*100</f>
        <v>740.10025062656644</v>
      </c>
    </row>
    <row r="47" spans="1:8" s="200" customFormat="1" ht="39" customHeight="1">
      <c r="A47" s="414" t="s">
        <v>28</v>
      </c>
      <c r="B47" s="120">
        <v>3273</v>
      </c>
      <c r="C47" s="319">
        <v>-341</v>
      </c>
      <c r="D47" s="121">
        <v>-406</v>
      </c>
      <c r="E47" s="319">
        <v>-200</v>
      </c>
      <c r="F47" s="121">
        <v>-406</v>
      </c>
      <c r="G47" s="121">
        <f>F47-E47</f>
        <v>-206</v>
      </c>
      <c r="H47" s="122">
        <f>(F47/E47)*100</f>
        <v>202.99999999999997</v>
      </c>
    </row>
    <row r="48" spans="1:8" s="107" customFormat="1" ht="27.75" customHeight="1">
      <c r="A48" s="119" t="s">
        <v>401</v>
      </c>
      <c r="B48" s="120">
        <v>3274</v>
      </c>
      <c r="C48" s="324">
        <v>-29</v>
      </c>
      <c r="D48" s="121">
        <v>-220</v>
      </c>
      <c r="E48" s="324" t="s">
        <v>195</v>
      </c>
      <c r="F48" s="121">
        <v>-220</v>
      </c>
      <c r="G48" s="214" t="e">
        <f>F48-E48</f>
        <v>#VALUE!</v>
      </c>
      <c r="H48" s="215" t="e">
        <f>(F48/E48)*100</f>
        <v>#VALUE!</v>
      </c>
    </row>
    <row r="49" spans="1:8" s="107" customFormat="1" ht="42.75" customHeight="1">
      <c r="A49" s="119" t="s">
        <v>392</v>
      </c>
      <c r="B49" s="120">
        <v>3275</v>
      </c>
      <c r="C49" s="324">
        <v>-371</v>
      </c>
      <c r="D49" s="121">
        <v>-5</v>
      </c>
      <c r="E49" s="324">
        <v>-1000</v>
      </c>
      <c r="F49" s="121">
        <v>-5</v>
      </c>
      <c r="G49" s="121">
        <f>F49-E49</f>
        <v>995</v>
      </c>
      <c r="H49" s="122">
        <f>(F49/E49)*100</f>
        <v>0.5</v>
      </c>
    </row>
    <row r="50" spans="1:8" s="107" customFormat="1" ht="27.75" customHeight="1">
      <c r="A50" s="119" t="s">
        <v>393</v>
      </c>
      <c r="B50" s="120">
        <v>3276</v>
      </c>
      <c r="C50" s="324">
        <v>-1119</v>
      </c>
      <c r="D50" s="121">
        <v>-205</v>
      </c>
      <c r="E50" s="324" t="s">
        <v>195</v>
      </c>
      <c r="F50" s="121">
        <v>-205</v>
      </c>
      <c r="G50" s="214" t="e">
        <f>F50-E50</f>
        <v>#VALUE!</v>
      </c>
      <c r="H50" s="215" t="e">
        <f>(F50/E50)*100</f>
        <v>#VALUE!</v>
      </c>
    </row>
    <row r="51" spans="1:8" s="107" customFormat="1" ht="27.75" customHeight="1">
      <c r="A51" s="119" t="s">
        <v>317</v>
      </c>
      <c r="B51" s="120">
        <v>3280</v>
      </c>
      <c r="C51" s="324" t="s">
        <v>195</v>
      </c>
      <c r="D51" s="310" t="s">
        <v>195</v>
      </c>
      <c r="E51" s="324" t="s">
        <v>195</v>
      </c>
      <c r="F51" s="310" t="s">
        <v>195</v>
      </c>
      <c r="G51" s="214">
        <f t="shared" ref="G51:G59" si="16">F53-E53</f>
        <v>0</v>
      </c>
      <c r="H51" s="215" t="e">
        <f t="shared" ref="H51:H60" si="17">(F53/E53)*100</f>
        <v>#DIV/0!</v>
      </c>
    </row>
    <row r="52" spans="1:8" s="25" customFormat="1" ht="30" customHeight="1">
      <c r="A52" s="139" t="s">
        <v>107</v>
      </c>
      <c r="B52" s="140">
        <v>3295</v>
      </c>
      <c r="C52" s="318">
        <f>SUM(C36,C41)</f>
        <v>-3060</v>
      </c>
      <c r="D52" s="117">
        <f t="shared" ref="D52:F52" si="18">SUM(D36,D41)</f>
        <v>-3789</v>
      </c>
      <c r="E52" s="364">
        <f>SUM(E36,E41)</f>
        <v>-1599</v>
      </c>
      <c r="F52" s="117">
        <f t="shared" si="18"/>
        <v>-3789</v>
      </c>
      <c r="G52" s="117">
        <f>F52-E52</f>
        <v>-2190</v>
      </c>
      <c r="H52" s="309">
        <f>(F52/E52)*100</f>
        <v>236.96060037523452</v>
      </c>
    </row>
    <row r="53" spans="1:8" s="25" customFormat="1" ht="30" customHeight="1">
      <c r="A53" s="135" t="s">
        <v>245</v>
      </c>
      <c r="B53" s="140"/>
      <c r="C53" s="121"/>
      <c r="D53" s="121"/>
      <c r="E53" s="121"/>
      <c r="F53" s="121"/>
      <c r="G53" s="212">
        <f t="shared" si="16"/>
        <v>0</v>
      </c>
      <c r="H53" s="213" t="e">
        <f t="shared" si="17"/>
        <v>#DIV/0!</v>
      </c>
    </row>
    <row r="54" spans="1:8" s="25" customFormat="1" ht="30" customHeight="1">
      <c r="A54" s="139" t="s">
        <v>221</v>
      </c>
      <c r="B54" s="140">
        <v>3300</v>
      </c>
      <c r="C54" s="318">
        <f>SUM(C55,C56,C57)</f>
        <v>0</v>
      </c>
      <c r="D54" s="117">
        <f t="shared" ref="D54:F54" si="19">SUM(D55:D57)</f>
        <v>1828</v>
      </c>
      <c r="E54" s="318">
        <f>SUM(E55,E56,E57)</f>
        <v>1000</v>
      </c>
      <c r="F54" s="117">
        <f t="shared" si="19"/>
        <v>1828</v>
      </c>
      <c r="G54" s="117">
        <f>F54-E54</f>
        <v>828</v>
      </c>
      <c r="H54" s="309">
        <f t="shared" si="17"/>
        <v>180.9</v>
      </c>
    </row>
    <row r="55" spans="1:8" s="107" customFormat="1" ht="27.75" customHeight="1">
      <c r="A55" s="119" t="s">
        <v>238</v>
      </c>
      <c r="B55" s="120">
        <v>3310</v>
      </c>
      <c r="C55" s="319"/>
      <c r="D55" s="117"/>
      <c r="E55" s="319"/>
      <c r="F55" s="117"/>
      <c r="G55" s="214">
        <f t="shared" si="16"/>
        <v>19</v>
      </c>
      <c r="H55" s="215" t="e">
        <f t="shared" si="17"/>
        <v>#DIV/0!</v>
      </c>
    </row>
    <row r="56" spans="1:8" s="107" customFormat="1" ht="27.75" customHeight="1">
      <c r="A56" s="119" t="s">
        <v>394</v>
      </c>
      <c r="B56" s="120">
        <v>3320</v>
      </c>
      <c r="C56" s="319"/>
      <c r="D56" s="121">
        <v>1809</v>
      </c>
      <c r="E56" s="319">
        <v>1000</v>
      </c>
      <c r="F56" s="121">
        <v>1809</v>
      </c>
      <c r="G56" s="121">
        <f>F56-E56</f>
        <v>809</v>
      </c>
      <c r="H56" s="122">
        <f t="shared" si="17"/>
        <v>83.006535947712422</v>
      </c>
    </row>
    <row r="57" spans="1:8" s="107" customFormat="1" ht="27.75" customHeight="1">
      <c r="A57" s="119" t="s">
        <v>398</v>
      </c>
      <c r="B57" s="120">
        <v>3330</v>
      </c>
      <c r="C57" s="319"/>
      <c r="D57" s="121">
        <v>19</v>
      </c>
      <c r="E57" s="319"/>
      <c r="F57" s="121">
        <v>19</v>
      </c>
      <c r="G57" s="214" t="e">
        <f t="shared" si="16"/>
        <v>#VALUE!</v>
      </c>
      <c r="H57" s="215" t="e">
        <f t="shared" si="17"/>
        <v>#VALUE!</v>
      </c>
    </row>
    <row r="58" spans="1:8" s="25" customFormat="1" ht="30" customHeight="1">
      <c r="A58" s="139" t="s">
        <v>229</v>
      </c>
      <c r="B58" s="140">
        <v>3345</v>
      </c>
      <c r="C58" s="318">
        <f>SUM(C59,C60,C61,C62,C63)</f>
        <v>-59</v>
      </c>
      <c r="D58" s="117">
        <f t="shared" ref="D58:F58" si="20">SUM(D59:D63)</f>
        <v>-254</v>
      </c>
      <c r="E58" s="318">
        <f t="shared" ref="E58" si="21">SUM(E59,E60,E61,E62,E63)</f>
        <v>-306</v>
      </c>
      <c r="F58" s="117">
        <f t="shared" si="20"/>
        <v>-254</v>
      </c>
      <c r="G58" s="117">
        <f>F58-E58</f>
        <v>52</v>
      </c>
      <c r="H58" s="309">
        <f>(F58/E58)*100</f>
        <v>83.006535947712422</v>
      </c>
    </row>
    <row r="59" spans="1:8" s="107" customFormat="1" ht="27.75" customHeight="1">
      <c r="A59" s="119" t="s">
        <v>239</v>
      </c>
      <c r="B59" s="120">
        <v>3350</v>
      </c>
      <c r="C59" s="324" t="s">
        <v>195</v>
      </c>
      <c r="D59" s="310" t="s">
        <v>195</v>
      </c>
      <c r="E59" s="324" t="s">
        <v>195</v>
      </c>
      <c r="F59" s="310" t="s">
        <v>195</v>
      </c>
      <c r="G59" s="214">
        <f t="shared" si="16"/>
        <v>-47</v>
      </c>
      <c r="H59" s="215">
        <f t="shared" si="17"/>
        <v>622.22222222222229</v>
      </c>
    </row>
    <row r="60" spans="1:8" s="107" customFormat="1" ht="27.75" customHeight="1">
      <c r="A60" s="119" t="s">
        <v>395</v>
      </c>
      <c r="B60" s="120">
        <v>3360</v>
      </c>
      <c r="C60" s="324" t="s">
        <v>195</v>
      </c>
      <c r="D60" s="310" t="s">
        <v>195</v>
      </c>
      <c r="E60" s="324">
        <v>-100</v>
      </c>
      <c r="F60" s="310" t="s">
        <v>195</v>
      </c>
      <c r="G60" s="214" t="e">
        <f t="shared" ref="G60:G66" si="22">F60-E60</f>
        <v>#VALUE!</v>
      </c>
      <c r="H60" s="215" t="e">
        <f t="shared" si="17"/>
        <v>#VALUE!</v>
      </c>
    </row>
    <row r="61" spans="1:8" s="107" customFormat="1" ht="27.75" customHeight="1">
      <c r="A61" s="119" t="s">
        <v>396</v>
      </c>
      <c r="B61" s="120">
        <v>3370</v>
      </c>
      <c r="C61" s="324">
        <v>-10</v>
      </c>
      <c r="D61" s="121">
        <v>-56</v>
      </c>
      <c r="E61" s="324">
        <v>-9</v>
      </c>
      <c r="F61" s="121">
        <v>-56</v>
      </c>
      <c r="G61" s="121">
        <f t="shared" si="22"/>
        <v>-47</v>
      </c>
      <c r="H61" s="122">
        <f t="shared" ref="H61:H66" si="23">(F61/E61)*100</f>
        <v>622.22222222222229</v>
      </c>
    </row>
    <row r="62" spans="1:8" s="107" customFormat="1" ht="48" customHeight="1">
      <c r="A62" s="119" t="s">
        <v>397</v>
      </c>
      <c r="B62" s="120">
        <v>3380</v>
      </c>
      <c r="C62" s="324" t="s">
        <v>195</v>
      </c>
      <c r="D62" s="121">
        <v>-31</v>
      </c>
      <c r="E62" s="324" t="s">
        <v>195</v>
      </c>
      <c r="F62" s="121">
        <v>-31</v>
      </c>
      <c r="G62" s="214" t="e">
        <f t="shared" si="22"/>
        <v>#VALUE!</v>
      </c>
      <c r="H62" s="215" t="e">
        <f t="shared" si="23"/>
        <v>#VALUE!</v>
      </c>
    </row>
    <row r="63" spans="1:8" s="107" customFormat="1" ht="31.5" customHeight="1">
      <c r="A63" s="119" t="s">
        <v>317</v>
      </c>
      <c r="B63" s="120">
        <v>3390</v>
      </c>
      <c r="C63" s="319">
        <v>-49</v>
      </c>
      <c r="D63" s="121">
        <v>-167</v>
      </c>
      <c r="E63" s="319">
        <v>-197</v>
      </c>
      <c r="F63" s="121">
        <v>-167</v>
      </c>
      <c r="G63" s="121">
        <f t="shared" si="22"/>
        <v>30</v>
      </c>
      <c r="H63" s="122">
        <f t="shared" si="23"/>
        <v>84.771573604060919</v>
      </c>
    </row>
    <row r="64" spans="1:8" s="25" customFormat="1" ht="30" customHeight="1">
      <c r="A64" s="139" t="s">
        <v>108</v>
      </c>
      <c r="B64" s="140">
        <v>3395</v>
      </c>
      <c r="C64" s="318">
        <f>SUM(C54,C58)</f>
        <v>-59</v>
      </c>
      <c r="D64" s="117">
        <f t="shared" ref="D64:F64" si="24">SUM(D54,D58)</f>
        <v>1574</v>
      </c>
      <c r="E64" s="318">
        <f>SUM(E54,E58)</f>
        <v>694</v>
      </c>
      <c r="F64" s="121">
        <f t="shared" si="24"/>
        <v>1574</v>
      </c>
      <c r="G64" s="117">
        <f t="shared" si="22"/>
        <v>880</v>
      </c>
      <c r="H64" s="309">
        <f t="shared" si="23"/>
        <v>226.80115273775218</v>
      </c>
    </row>
    <row r="65" spans="1:8" s="25" customFormat="1" ht="30" customHeight="1">
      <c r="A65" s="139" t="s">
        <v>29</v>
      </c>
      <c r="B65" s="140">
        <v>3400</v>
      </c>
      <c r="C65" s="318">
        <f t="shared" ref="C65" si="25">SUM(C34,C52,C64)</f>
        <v>-451</v>
      </c>
      <c r="D65" s="117">
        <f t="shared" ref="D65:F65" si="26">SUM(D34,D52,D64)</f>
        <v>129</v>
      </c>
      <c r="E65" s="318">
        <f t="shared" si="26"/>
        <v>-43</v>
      </c>
      <c r="F65" s="117">
        <f t="shared" si="26"/>
        <v>129</v>
      </c>
      <c r="G65" s="117">
        <f t="shared" si="22"/>
        <v>172</v>
      </c>
      <c r="H65" s="364">
        <f t="shared" si="23"/>
        <v>-300</v>
      </c>
    </row>
    <row r="66" spans="1:8" s="107" customFormat="1" ht="27.75" customHeight="1">
      <c r="A66" s="119" t="s">
        <v>246</v>
      </c>
      <c r="B66" s="120">
        <v>3405</v>
      </c>
      <c r="C66" s="319">
        <v>780</v>
      </c>
      <c r="D66" s="121">
        <v>329</v>
      </c>
      <c r="E66" s="319">
        <v>558</v>
      </c>
      <c r="F66" s="121">
        <v>329</v>
      </c>
      <c r="G66" s="121">
        <f t="shared" si="22"/>
        <v>-229</v>
      </c>
      <c r="H66" s="122">
        <f t="shared" si="23"/>
        <v>58.960573476702507</v>
      </c>
    </row>
    <row r="67" spans="1:8" s="107" customFormat="1" ht="27.75" customHeight="1">
      <c r="A67" s="119" t="s">
        <v>110</v>
      </c>
      <c r="B67" s="120">
        <v>3410</v>
      </c>
      <c r="C67" s="319"/>
      <c r="D67" s="117"/>
      <c r="E67" s="319"/>
      <c r="F67" s="117"/>
      <c r="G67" s="214" t="e">
        <f>#REF!-#REF!</f>
        <v>#REF!</v>
      </c>
      <c r="H67" s="215" t="e">
        <f>(#REF!/#REF!)*100</f>
        <v>#REF!</v>
      </c>
    </row>
    <row r="68" spans="1:8" s="107" customFormat="1" ht="31.5" customHeight="1">
      <c r="A68" s="178" t="s">
        <v>247</v>
      </c>
      <c r="B68" s="116">
        <v>3415</v>
      </c>
      <c r="C68" s="348">
        <f>SUM(C66,C65,C67)</f>
        <v>329</v>
      </c>
      <c r="D68" s="117">
        <f t="shared" ref="D68:F68" si="27">SUM(D66,D65,D67)</f>
        <v>458</v>
      </c>
      <c r="E68" s="348">
        <f t="shared" si="27"/>
        <v>515</v>
      </c>
      <c r="F68" s="117">
        <f t="shared" si="27"/>
        <v>458</v>
      </c>
      <c r="G68" s="117">
        <f>F68-E68</f>
        <v>-57</v>
      </c>
      <c r="H68" s="309">
        <f>(F68/E68)*100</f>
        <v>88.932038834951456</v>
      </c>
    </row>
    <row r="69" spans="1:8" s="6" customFormat="1" ht="20.25">
      <c r="A69" s="142"/>
      <c r="B69" s="143"/>
      <c r="C69" s="143"/>
      <c r="D69" s="143"/>
      <c r="E69" s="143"/>
      <c r="F69" s="143"/>
      <c r="G69" s="143"/>
      <c r="H69" s="143"/>
    </row>
    <row r="70" spans="1:8" s="2" customFormat="1" ht="27.75" customHeight="1">
      <c r="A70" s="128" t="s">
        <v>499</v>
      </c>
      <c r="B70" s="129"/>
      <c r="C70" s="519" t="s">
        <v>142</v>
      </c>
      <c r="D70" s="519"/>
      <c r="E70" s="130"/>
      <c r="F70" s="422" t="s">
        <v>501</v>
      </c>
      <c r="G70" s="131"/>
      <c r="H70" s="131"/>
    </row>
    <row r="71" spans="1:8">
      <c r="A71" s="102" t="s">
        <v>377</v>
      </c>
      <c r="B71" s="47"/>
      <c r="C71" s="502" t="s">
        <v>66</v>
      </c>
      <c r="D71" s="502"/>
      <c r="E71" s="47"/>
      <c r="F71" s="100" t="s">
        <v>182</v>
      </c>
      <c r="G71" s="100"/>
      <c r="H71" s="100"/>
    </row>
    <row r="72" spans="1:8">
      <c r="A72" s="48"/>
      <c r="B72" s="48"/>
      <c r="C72" s="48"/>
      <c r="D72" s="48"/>
      <c r="E72" s="48"/>
      <c r="F72" s="48"/>
      <c r="G72" s="48"/>
      <c r="H72" s="48"/>
    </row>
    <row r="73" spans="1:8">
      <c r="A73" s="48"/>
      <c r="B73" s="48"/>
      <c r="C73" s="48"/>
      <c r="D73" s="48"/>
      <c r="E73" s="48"/>
      <c r="F73" s="48"/>
      <c r="G73" s="48"/>
      <c r="H73" s="48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23622047244094491" right="0.15748031496062992" top="0.19685039370078741" bottom="0.19685039370078741" header="0.19685039370078741" footer="0.23622047244094491"/>
  <pageSetup paperSize="9" scale="65" orientation="landscape" r:id="rId1"/>
  <headerFooter alignWithMargins="0"/>
  <ignoredErrors>
    <ignoredError sqref="H13:H14 H8:H12 H16:H18 G19:H23 G25:H29 G31:H41 G42:H43 G48:H48 G50:H50 H53 H55 H54 H57 H56 H59 H60 G62:H62" evalError="1"/>
    <ignoredError sqref="D58:E58 F65 D65 D54:E54 G46:H46 H49 G45:H45 G52:H52 G54 G56 G58:H58 H61" formula="1"/>
    <ignoredError sqref="G51:H51 G53 G57 G55 G59:G60 G67:H67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I322"/>
  <sheetViews>
    <sheetView view="pageBreakPreview" topLeftCell="A87" zoomScale="60" zoomScaleNormal="70" workbookViewId="0">
      <selection activeCell="H75" sqref="H75"/>
    </sheetView>
  </sheetViews>
  <sheetFormatPr defaultRowHeight="15.75"/>
  <cols>
    <col min="1" max="1" width="62.140625" style="379" customWidth="1"/>
    <col min="2" max="2" width="12" style="399" customWidth="1"/>
    <col min="3" max="3" width="15.28515625" style="399" customWidth="1"/>
    <col min="4" max="4" width="16.140625" style="399" customWidth="1"/>
    <col min="5" max="5" width="16.7109375" style="399" customWidth="1"/>
    <col min="6" max="6" width="16.140625" style="399" customWidth="1"/>
    <col min="7" max="7" width="16" style="399" customWidth="1"/>
    <col min="8" max="16384" width="9.140625" style="379"/>
  </cols>
  <sheetData>
    <row r="2" spans="1:7">
      <c r="A2" s="498" t="s">
        <v>448</v>
      </c>
      <c r="B2" s="498"/>
      <c r="C2" s="498"/>
      <c r="D2" s="498"/>
      <c r="E2" s="498"/>
      <c r="F2" s="498"/>
      <c r="G2" s="498"/>
    </row>
    <row r="3" spans="1:7">
      <c r="A3" s="380"/>
      <c r="B3" s="381"/>
      <c r="C3" s="381"/>
      <c r="D3" s="380"/>
      <c r="E3" s="380"/>
      <c r="F3" s="380"/>
      <c r="G3" s="381"/>
    </row>
    <row r="4" spans="1:7" ht="69" customHeight="1">
      <c r="A4" s="285" t="s">
        <v>161</v>
      </c>
      <c r="B4" s="264" t="s">
        <v>18</v>
      </c>
      <c r="C4" s="264" t="s">
        <v>462</v>
      </c>
      <c r="D4" s="264" t="s">
        <v>465</v>
      </c>
      <c r="E4" s="264" t="s">
        <v>464</v>
      </c>
      <c r="F4" s="264" t="s">
        <v>420</v>
      </c>
      <c r="G4" s="286" t="s">
        <v>419</v>
      </c>
    </row>
    <row r="5" spans="1:7" ht="30.75" customHeight="1">
      <c r="A5" s="285">
        <v>1</v>
      </c>
      <c r="B5" s="264">
        <v>2</v>
      </c>
      <c r="C5" s="264">
        <v>3</v>
      </c>
      <c r="D5" s="264">
        <v>4</v>
      </c>
      <c r="E5" s="264">
        <v>5</v>
      </c>
      <c r="F5" s="264">
        <v>6</v>
      </c>
      <c r="G5" s="264">
        <v>7</v>
      </c>
    </row>
    <row r="6" spans="1:7" ht="41.25" customHeight="1">
      <c r="A6" s="259" t="s">
        <v>243</v>
      </c>
      <c r="B6" s="264"/>
      <c r="C6" s="264"/>
      <c r="D6" s="283"/>
      <c r="E6" s="283"/>
      <c r="F6" s="283"/>
      <c r="G6" s="283"/>
    </row>
    <row r="7" spans="1:7" ht="38.25" customHeight="1">
      <c r="A7" s="373" t="s">
        <v>421</v>
      </c>
      <c r="B7" s="281"/>
      <c r="C7" s="281"/>
      <c r="D7" s="282"/>
      <c r="E7" s="282"/>
      <c r="F7" s="283"/>
      <c r="G7" s="283"/>
    </row>
    <row r="8" spans="1:7" ht="21" hidden="1" customHeight="1">
      <c r="A8" s="280"/>
      <c r="B8" s="281"/>
      <c r="C8" s="281"/>
      <c r="D8" s="282"/>
      <c r="E8" s="282"/>
      <c r="F8" s="283">
        <f t="shared" ref="F8:F96" si="0">E8-D8</f>
        <v>0</v>
      </c>
      <c r="G8" s="284" t="e">
        <f t="shared" ref="G8:G96" si="1">(E8/D8)*100</f>
        <v>#DIV/0!</v>
      </c>
    </row>
    <row r="9" spans="1:7" ht="27.75" hidden="1" customHeight="1">
      <c r="A9" s="275" t="s">
        <v>422</v>
      </c>
      <c r="B9" s="264">
        <v>3030</v>
      </c>
      <c r="C9" s="264"/>
      <c r="D9" s="283"/>
      <c r="E9" s="283"/>
      <c r="F9" s="283">
        <f t="shared" si="0"/>
        <v>0</v>
      </c>
      <c r="G9" s="284" t="e">
        <f t="shared" si="1"/>
        <v>#DIV/0!</v>
      </c>
    </row>
    <row r="10" spans="1:7" ht="21" hidden="1" customHeight="1">
      <c r="A10" s="280"/>
      <c r="B10" s="281"/>
      <c r="C10" s="281"/>
      <c r="D10" s="282"/>
      <c r="E10" s="282"/>
      <c r="F10" s="283">
        <f t="shared" si="0"/>
        <v>0</v>
      </c>
      <c r="G10" s="284" t="e">
        <f t="shared" si="1"/>
        <v>#DIV/0!</v>
      </c>
    </row>
    <row r="11" spans="1:7" ht="27.75" customHeight="1">
      <c r="A11" s="269" t="s">
        <v>423</v>
      </c>
      <c r="B11" s="260">
        <v>3080</v>
      </c>
      <c r="C11" s="377">
        <f>SUM(C12:C15)</f>
        <v>233</v>
      </c>
      <c r="D11" s="377">
        <f t="shared" ref="D11" si="2">SUM(D12:D15)</f>
        <v>1752</v>
      </c>
      <c r="E11" s="377">
        <f>SUM(E12:E15)</f>
        <v>390</v>
      </c>
      <c r="F11" s="417">
        <f t="shared" si="0"/>
        <v>-1362</v>
      </c>
      <c r="G11" s="418">
        <f t="shared" si="1"/>
        <v>22.260273972602739</v>
      </c>
    </row>
    <row r="12" spans="1:7" ht="68.25" customHeight="1">
      <c r="A12" s="329" t="s">
        <v>554</v>
      </c>
      <c r="B12" s="264"/>
      <c r="C12" s="385">
        <v>233</v>
      </c>
      <c r="D12" s="385">
        <v>0</v>
      </c>
      <c r="E12" s="385">
        <v>356</v>
      </c>
      <c r="F12" s="404">
        <f t="shared" si="0"/>
        <v>356</v>
      </c>
      <c r="G12" s="404"/>
    </row>
    <row r="13" spans="1:7" ht="24" customHeight="1">
      <c r="A13" s="289" t="s">
        <v>555</v>
      </c>
      <c r="B13" s="264"/>
      <c r="C13" s="385">
        <v>0</v>
      </c>
      <c r="D13" s="404">
        <v>52</v>
      </c>
      <c r="E13" s="404">
        <v>34</v>
      </c>
      <c r="F13" s="404">
        <f t="shared" si="0"/>
        <v>-18</v>
      </c>
      <c r="G13" s="405">
        <f t="shared" si="1"/>
        <v>65.384615384615387</v>
      </c>
    </row>
    <row r="14" spans="1:7" ht="22.5" customHeight="1">
      <c r="A14" s="289" t="s">
        <v>556</v>
      </c>
      <c r="B14" s="264"/>
      <c r="C14" s="385">
        <v>0</v>
      </c>
      <c r="D14" s="404">
        <v>3</v>
      </c>
      <c r="E14" s="283">
        <v>0</v>
      </c>
      <c r="F14" s="404">
        <f t="shared" si="0"/>
        <v>-3</v>
      </c>
      <c r="G14" s="404">
        <f t="shared" si="1"/>
        <v>0</v>
      </c>
    </row>
    <row r="15" spans="1:7" ht="21" customHeight="1">
      <c r="A15" s="289" t="s">
        <v>557</v>
      </c>
      <c r="B15" s="281"/>
      <c r="C15" s="385">
        <v>0</v>
      </c>
      <c r="D15" s="404">
        <v>1697</v>
      </c>
      <c r="E15" s="282">
        <v>0</v>
      </c>
      <c r="F15" s="404">
        <f t="shared" si="0"/>
        <v>-1697</v>
      </c>
      <c r="G15" s="404">
        <f t="shared" si="1"/>
        <v>0</v>
      </c>
    </row>
    <row r="16" spans="1:7" s="388" customFormat="1" ht="33" customHeight="1">
      <c r="A16" s="373" t="s">
        <v>227</v>
      </c>
      <c r="B16" s="287"/>
      <c r="C16" s="287"/>
      <c r="D16" s="288"/>
      <c r="E16" s="288"/>
      <c r="F16" s="283"/>
      <c r="G16" s="284"/>
    </row>
    <row r="17" spans="1:7" s="388" customFormat="1" ht="27" hidden="1" customHeight="1">
      <c r="A17" s="268" t="s">
        <v>424</v>
      </c>
      <c r="B17" s="273">
        <v>3140</v>
      </c>
      <c r="C17" s="273"/>
      <c r="D17" s="283"/>
      <c r="E17" s="283"/>
      <c r="F17" s="283">
        <f t="shared" si="0"/>
        <v>0</v>
      </c>
      <c r="G17" s="284" t="e">
        <f t="shared" si="1"/>
        <v>#DIV/0!</v>
      </c>
    </row>
    <row r="18" spans="1:7" ht="21" hidden="1" customHeight="1">
      <c r="A18" s="280"/>
      <c r="B18" s="281"/>
      <c r="C18" s="281"/>
      <c r="D18" s="282"/>
      <c r="E18" s="282"/>
      <c r="F18" s="283">
        <f t="shared" si="0"/>
        <v>0</v>
      </c>
      <c r="G18" s="284" t="e">
        <f t="shared" si="1"/>
        <v>#DIV/0!</v>
      </c>
    </row>
    <row r="19" spans="1:7" s="388" customFormat="1" ht="27" customHeight="1">
      <c r="A19" s="270" t="s">
        <v>216</v>
      </c>
      <c r="B19" s="267">
        <v>3160</v>
      </c>
      <c r="C19" s="406">
        <f>SUM(C20:C24)</f>
        <v>-218</v>
      </c>
      <c r="D19" s="406">
        <f t="shared" ref="D19" si="3">SUM(D20:D24)</f>
        <v>-36</v>
      </c>
      <c r="E19" s="406">
        <f>SUM(E20:E24)</f>
        <v>-68</v>
      </c>
      <c r="F19" s="417">
        <f t="shared" si="0"/>
        <v>-32</v>
      </c>
      <c r="G19" s="418">
        <f t="shared" si="1"/>
        <v>188.88888888888889</v>
      </c>
    </row>
    <row r="20" spans="1:7" s="388" customFormat="1" ht="24.75" customHeight="1">
      <c r="A20" s="289" t="s">
        <v>558</v>
      </c>
      <c r="B20" s="273"/>
      <c r="C20" s="407">
        <v>-10</v>
      </c>
      <c r="D20" s="407">
        <v>-36</v>
      </c>
      <c r="E20" s="407">
        <v>-41</v>
      </c>
      <c r="F20" s="404">
        <f t="shared" si="0"/>
        <v>-5</v>
      </c>
      <c r="G20" s="405">
        <f t="shared" si="1"/>
        <v>113.88888888888889</v>
      </c>
    </row>
    <row r="21" spans="1:7" s="388" customFormat="1" ht="24.75" customHeight="1">
      <c r="A21" s="289" t="s">
        <v>559</v>
      </c>
      <c r="B21" s="273"/>
      <c r="C21" s="407">
        <v>-150</v>
      </c>
      <c r="D21" s="407">
        <v>0</v>
      </c>
      <c r="E21" s="283">
        <v>0</v>
      </c>
      <c r="F21" s="404">
        <f t="shared" si="0"/>
        <v>0</v>
      </c>
      <c r="G21" s="405"/>
    </row>
    <row r="22" spans="1:7" s="388" customFormat="1" ht="25.5" customHeight="1">
      <c r="A22" s="289" t="s">
        <v>560</v>
      </c>
      <c r="B22" s="273"/>
      <c r="C22" s="407">
        <v>-45</v>
      </c>
      <c r="D22" s="407">
        <v>0</v>
      </c>
      <c r="E22" s="407">
        <v>-24</v>
      </c>
      <c r="F22" s="404">
        <f t="shared" si="0"/>
        <v>-24</v>
      </c>
      <c r="G22" s="405"/>
    </row>
    <row r="23" spans="1:7" s="388" customFormat="1" ht="25.5" customHeight="1">
      <c r="A23" s="289" t="s">
        <v>660</v>
      </c>
      <c r="B23" s="273"/>
      <c r="C23" s="407"/>
      <c r="D23" s="407"/>
      <c r="E23" s="407">
        <v>-3</v>
      </c>
      <c r="F23" s="404">
        <f t="shared" si="0"/>
        <v>-3</v>
      </c>
      <c r="G23" s="284"/>
    </row>
    <row r="24" spans="1:7" ht="21" customHeight="1">
      <c r="A24" s="289" t="s">
        <v>561</v>
      </c>
      <c r="B24" s="281"/>
      <c r="C24" s="407">
        <v>-13</v>
      </c>
      <c r="D24" s="407">
        <v>0</v>
      </c>
      <c r="E24" s="282">
        <v>0</v>
      </c>
      <c r="F24" s="404">
        <f t="shared" si="0"/>
        <v>0</v>
      </c>
      <c r="G24" s="284" t="e">
        <f t="shared" si="1"/>
        <v>#DIV/0!</v>
      </c>
    </row>
    <row r="25" spans="1:7" s="388" customFormat="1" ht="40.5" customHeight="1">
      <c r="A25" s="271" t="s">
        <v>244</v>
      </c>
      <c r="B25" s="267"/>
      <c r="C25" s="267"/>
      <c r="D25" s="290"/>
      <c r="E25" s="290"/>
      <c r="F25" s="283"/>
      <c r="G25" s="284"/>
    </row>
    <row r="26" spans="1:7" s="388" customFormat="1" ht="42" customHeight="1">
      <c r="A26" s="271" t="s">
        <v>220</v>
      </c>
      <c r="B26" s="287"/>
      <c r="C26" s="287"/>
      <c r="D26" s="288"/>
      <c r="E26" s="288"/>
      <c r="F26" s="283"/>
      <c r="G26" s="284"/>
    </row>
    <row r="27" spans="1:7" s="388" customFormat="1" ht="35.25" hidden="1" customHeight="1">
      <c r="A27" s="268" t="s">
        <v>423</v>
      </c>
      <c r="B27" s="273">
        <v>3240</v>
      </c>
      <c r="C27" s="273"/>
      <c r="D27" s="283"/>
      <c r="E27" s="283"/>
      <c r="F27" s="283">
        <f t="shared" si="0"/>
        <v>0</v>
      </c>
      <c r="G27" s="284" t="e">
        <f t="shared" si="1"/>
        <v>#DIV/0!</v>
      </c>
    </row>
    <row r="28" spans="1:7" ht="21" hidden="1" customHeight="1">
      <c r="A28" s="373"/>
      <c r="B28" s="281"/>
      <c r="C28" s="281"/>
      <c r="D28" s="282"/>
      <c r="E28" s="282"/>
      <c r="F28" s="283">
        <f t="shared" si="0"/>
        <v>0</v>
      </c>
      <c r="G28" s="284" t="e">
        <f t="shared" si="1"/>
        <v>#DIV/0!</v>
      </c>
    </row>
    <row r="29" spans="1:7" s="388" customFormat="1" ht="39.75" customHeight="1">
      <c r="A29" s="271" t="s">
        <v>228</v>
      </c>
      <c r="B29" s="287"/>
      <c r="C29" s="287"/>
      <c r="D29" s="288"/>
      <c r="E29" s="288"/>
      <c r="F29" s="283"/>
      <c r="G29" s="284"/>
    </row>
    <row r="30" spans="1:7" s="388" customFormat="1" ht="47.25" customHeight="1">
      <c r="A30" s="289" t="s">
        <v>391</v>
      </c>
      <c r="B30" s="273"/>
      <c r="C30" s="273"/>
      <c r="D30" s="288"/>
      <c r="E30" s="288"/>
      <c r="F30" s="283">
        <f t="shared" si="0"/>
        <v>0</v>
      </c>
      <c r="G30" s="284" t="e">
        <f t="shared" si="1"/>
        <v>#DIV/0!</v>
      </c>
    </row>
    <row r="31" spans="1:7" s="388" customFormat="1" ht="33.75" hidden="1" customHeight="1">
      <c r="A31" s="289" t="s">
        <v>425</v>
      </c>
      <c r="B31" s="273">
        <v>3271</v>
      </c>
      <c r="C31" s="273"/>
      <c r="D31" s="288"/>
      <c r="E31" s="288"/>
      <c r="F31" s="283">
        <f t="shared" si="0"/>
        <v>0</v>
      </c>
      <c r="G31" s="284" t="e">
        <f t="shared" si="1"/>
        <v>#DIV/0!</v>
      </c>
    </row>
    <row r="32" spans="1:7" ht="21" hidden="1" customHeight="1">
      <c r="A32" s="280"/>
      <c r="B32" s="281"/>
      <c r="C32" s="281"/>
      <c r="D32" s="282"/>
      <c r="E32" s="282"/>
      <c r="F32" s="283">
        <f t="shared" si="0"/>
        <v>0</v>
      </c>
      <c r="G32" s="284" t="e">
        <f t="shared" si="1"/>
        <v>#DIV/0!</v>
      </c>
    </row>
    <row r="33" spans="1:7" s="388" customFormat="1" ht="45" customHeight="1">
      <c r="A33" s="373" t="s">
        <v>454</v>
      </c>
      <c r="B33" s="267">
        <v>3272</v>
      </c>
      <c r="C33" s="406">
        <f>SUM(C34:C73)</f>
        <v>-1200</v>
      </c>
      <c r="D33" s="406">
        <f t="shared" ref="D33" si="4">SUM(D34:D73)</f>
        <v>-399</v>
      </c>
      <c r="E33" s="406">
        <f>SUM(E34:E73)</f>
        <v>-2953</v>
      </c>
      <c r="F33" s="417">
        <f t="shared" si="0"/>
        <v>-2554</v>
      </c>
      <c r="G33" s="290">
        <f t="shared" si="1"/>
        <v>740.10025062656644</v>
      </c>
    </row>
    <row r="34" spans="1:7" s="388" customFormat="1" ht="26.25" customHeight="1">
      <c r="A34" s="289" t="s">
        <v>562</v>
      </c>
      <c r="B34" s="273"/>
      <c r="C34" s="407">
        <v>-124</v>
      </c>
      <c r="D34" s="407">
        <v>0</v>
      </c>
      <c r="E34" s="288">
        <v>0</v>
      </c>
      <c r="F34" s="283">
        <v>0</v>
      </c>
      <c r="G34" s="284"/>
    </row>
    <row r="35" spans="1:7" s="388" customFormat="1" ht="26.25" customHeight="1">
      <c r="A35" s="289" t="s">
        <v>563</v>
      </c>
      <c r="B35" s="273"/>
      <c r="C35" s="407">
        <v>-21</v>
      </c>
      <c r="D35" s="407">
        <v>0</v>
      </c>
      <c r="E35" s="288">
        <v>0</v>
      </c>
      <c r="F35" s="404">
        <f t="shared" si="0"/>
        <v>0</v>
      </c>
      <c r="G35" s="284"/>
    </row>
    <row r="36" spans="1:7" s="388" customFormat="1" ht="41.25" customHeight="1">
      <c r="A36" s="289" t="s">
        <v>564</v>
      </c>
      <c r="B36" s="273"/>
      <c r="C36" s="407">
        <v>-9</v>
      </c>
      <c r="D36" s="407">
        <v>0</v>
      </c>
      <c r="E36" s="288">
        <v>0</v>
      </c>
      <c r="F36" s="283">
        <v>0</v>
      </c>
      <c r="G36" s="284"/>
    </row>
    <row r="37" spans="1:7" s="388" customFormat="1" ht="26.25" customHeight="1">
      <c r="A37" s="289" t="s">
        <v>565</v>
      </c>
      <c r="B37" s="273"/>
      <c r="C37" s="407">
        <v>-30</v>
      </c>
      <c r="D37" s="407">
        <v>0</v>
      </c>
      <c r="E37" s="288">
        <v>0</v>
      </c>
      <c r="F37" s="283">
        <v>0</v>
      </c>
      <c r="G37" s="284"/>
    </row>
    <row r="38" spans="1:7" s="388" customFormat="1" ht="26.25" customHeight="1">
      <c r="A38" s="289" t="s">
        <v>566</v>
      </c>
      <c r="B38" s="273"/>
      <c r="C38" s="407">
        <v>-329</v>
      </c>
      <c r="D38" s="407">
        <v>0</v>
      </c>
      <c r="E38" s="288">
        <v>0</v>
      </c>
      <c r="F38" s="283">
        <v>0</v>
      </c>
      <c r="G38" s="284"/>
    </row>
    <row r="39" spans="1:7" s="388" customFormat="1" ht="21" customHeight="1">
      <c r="A39" s="289" t="s">
        <v>650</v>
      </c>
      <c r="B39" s="273"/>
      <c r="C39" s="407">
        <v>-9</v>
      </c>
      <c r="D39" s="407">
        <v>0</v>
      </c>
      <c r="E39" s="407">
        <v>-33</v>
      </c>
      <c r="F39" s="404">
        <f t="shared" si="0"/>
        <v>-33</v>
      </c>
      <c r="G39" s="284" t="e">
        <f t="shared" si="1"/>
        <v>#DIV/0!</v>
      </c>
    </row>
    <row r="40" spans="1:7" s="388" customFormat="1" ht="21" customHeight="1">
      <c r="A40" s="289" t="s">
        <v>567</v>
      </c>
      <c r="B40" s="273"/>
      <c r="C40" s="407">
        <v>-8</v>
      </c>
      <c r="D40" s="407">
        <v>0</v>
      </c>
      <c r="E40" s="288">
        <v>0</v>
      </c>
      <c r="F40" s="404">
        <f t="shared" si="0"/>
        <v>0</v>
      </c>
      <c r="G40" s="284"/>
    </row>
    <row r="41" spans="1:7" s="388" customFormat="1" ht="21" customHeight="1">
      <c r="A41" s="289" t="s">
        <v>568</v>
      </c>
      <c r="B41" s="273"/>
      <c r="C41" s="407">
        <v>-31</v>
      </c>
      <c r="D41" s="407">
        <v>0</v>
      </c>
      <c r="E41" s="288">
        <v>0</v>
      </c>
      <c r="F41" s="404">
        <f t="shared" si="0"/>
        <v>0</v>
      </c>
      <c r="G41" s="284"/>
    </row>
    <row r="42" spans="1:7" s="388" customFormat="1" ht="21" customHeight="1">
      <c r="A42" s="289" t="s">
        <v>569</v>
      </c>
      <c r="B42" s="273"/>
      <c r="C42" s="407">
        <v>-9</v>
      </c>
      <c r="D42" s="407">
        <v>0</v>
      </c>
      <c r="E42" s="288">
        <v>0</v>
      </c>
      <c r="F42" s="404">
        <f t="shared" si="0"/>
        <v>0</v>
      </c>
      <c r="G42" s="284"/>
    </row>
    <row r="43" spans="1:7" s="388" customFormat="1" ht="21" customHeight="1">
      <c r="A43" s="289" t="s">
        <v>570</v>
      </c>
      <c r="B43" s="273"/>
      <c r="C43" s="407">
        <v>-27</v>
      </c>
      <c r="D43" s="407">
        <v>0</v>
      </c>
      <c r="E43" s="288">
        <v>0</v>
      </c>
      <c r="F43" s="404">
        <f t="shared" si="0"/>
        <v>0</v>
      </c>
      <c r="G43" s="284"/>
    </row>
    <row r="44" spans="1:7" s="388" customFormat="1" ht="21" customHeight="1">
      <c r="A44" s="289" t="s">
        <v>571</v>
      </c>
      <c r="B44" s="273"/>
      <c r="C44" s="407">
        <v>-20</v>
      </c>
      <c r="D44" s="407">
        <v>0</v>
      </c>
      <c r="E44" s="288">
        <v>0</v>
      </c>
      <c r="F44" s="404">
        <f t="shared" si="0"/>
        <v>0</v>
      </c>
      <c r="G44" s="284"/>
    </row>
    <row r="45" spans="1:7" s="388" customFormat="1" ht="34.5" customHeight="1">
      <c r="A45" s="289" t="s">
        <v>572</v>
      </c>
      <c r="B45" s="273"/>
      <c r="C45" s="407">
        <v>-480</v>
      </c>
      <c r="D45" s="407">
        <v>0</v>
      </c>
      <c r="E45" s="288">
        <v>0</v>
      </c>
      <c r="F45" s="404">
        <f t="shared" si="0"/>
        <v>0</v>
      </c>
      <c r="G45" s="284"/>
    </row>
    <row r="46" spans="1:7" s="388" customFormat="1" ht="36" customHeight="1">
      <c r="A46" s="289" t="s">
        <v>573</v>
      </c>
      <c r="B46" s="273"/>
      <c r="C46" s="407">
        <v>-4</v>
      </c>
      <c r="D46" s="407">
        <v>0</v>
      </c>
      <c r="E46" s="288">
        <v>0</v>
      </c>
      <c r="F46" s="404">
        <f t="shared" si="0"/>
        <v>0</v>
      </c>
      <c r="G46" s="284"/>
    </row>
    <row r="47" spans="1:7" s="388" customFormat="1" ht="22.5" customHeight="1">
      <c r="A47" s="289" t="s">
        <v>574</v>
      </c>
      <c r="B47" s="273"/>
      <c r="C47" s="407">
        <v>-27</v>
      </c>
      <c r="D47" s="407">
        <v>0</v>
      </c>
      <c r="E47" s="288">
        <v>0</v>
      </c>
      <c r="F47" s="404">
        <v>0</v>
      </c>
      <c r="G47" s="284"/>
    </row>
    <row r="48" spans="1:7" s="388" customFormat="1" ht="22.5" customHeight="1">
      <c r="A48" s="289" t="s">
        <v>575</v>
      </c>
      <c r="B48" s="273"/>
      <c r="C48" s="407">
        <v>-10</v>
      </c>
      <c r="D48" s="407">
        <v>0</v>
      </c>
      <c r="E48" s="288">
        <v>0</v>
      </c>
      <c r="F48" s="404">
        <f t="shared" si="0"/>
        <v>0</v>
      </c>
      <c r="G48" s="284"/>
    </row>
    <row r="49" spans="1:7" s="388" customFormat="1" ht="22.5" customHeight="1">
      <c r="A49" s="289" t="s">
        <v>576</v>
      </c>
      <c r="B49" s="273"/>
      <c r="C49" s="407">
        <v>-12</v>
      </c>
      <c r="D49" s="407">
        <v>0</v>
      </c>
      <c r="E49" s="288">
        <v>0</v>
      </c>
      <c r="F49" s="404">
        <f t="shared" si="0"/>
        <v>0</v>
      </c>
      <c r="G49" s="284"/>
    </row>
    <row r="50" spans="1:7" s="388" customFormat="1" ht="37.5" customHeight="1">
      <c r="A50" s="289" t="s">
        <v>577</v>
      </c>
      <c r="B50" s="273"/>
      <c r="C50" s="407">
        <v>-50</v>
      </c>
      <c r="D50" s="407">
        <v>0</v>
      </c>
      <c r="E50" s="288">
        <v>0</v>
      </c>
      <c r="F50" s="404">
        <f t="shared" si="0"/>
        <v>0</v>
      </c>
      <c r="G50" s="284"/>
    </row>
    <row r="51" spans="1:7" s="388" customFormat="1" ht="22.5" customHeight="1">
      <c r="A51" s="408" t="s">
        <v>578</v>
      </c>
      <c r="B51" s="273"/>
      <c r="C51" s="407">
        <v>0</v>
      </c>
      <c r="D51" s="407">
        <v>-324</v>
      </c>
      <c r="E51" s="407">
        <v>-317</v>
      </c>
      <c r="F51" s="404">
        <f t="shared" si="0"/>
        <v>7</v>
      </c>
      <c r="G51" s="283">
        <f t="shared" si="1"/>
        <v>97.839506172839506</v>
      </c>
    </row>
    <row r="52" spans="1:7" s="388" customFormat="1" ht="22.5" customHeight="1">
      <c r="A52" s="408" t="s">
        <v>579</v>
      </c>
      <c r="B52" s="273"/>
      <c r="C52" s="407">
        <v>0</v>
      </c>
      <c r="D52" s="407">
        <v>-50</v>
      </c>
      <c r="E52" s="407">
        <v>-48</v>
      </c>
      <c r="F52" s="404">
        <f t="shared" si="0"/>
        <v>2</v>
      </c>
      <c r="G52" s="283">
        <f t="shared" si="1"/>
        <v>96</v>
      </c>
    </row>
    <row r="53" spans="1:7" s="388" customFormat="1" ht="22.5" customHeight="1">
      <c r="A53" s="408" t="s">
        <v>580</v>
      </c>
      <c r="B53" s="273"/>
      <c r="C53" s="407">
        <v>0</v>
      </c>
      <c r="D53" s="407">
        <v>-10</v>
      </c>
      <c r="E53" s="407">
        <v>-10</v>
      </c>
      <c r="F53" s="404">
        <f t="shared" si="0"/>
        <v>0</v>
      </c>
      <c r="G53" s="283">
        <f t="shared" si="1"/>
        <v>100</v>
      </c>
    </row>
    <row r="54" spans="1:7" s="388" customFormat="1" ht="46.5" customHeight="1">
      <c r="A54" s="330" t="s">
        <v>581</v>
      </c>
      <c r="B54" s="273"/>
      <c r="C54" s="407">
        <v>0</v>
      </c>
      <c r="D54" s="407">
        <v>-15</v>
      </c>
      <c r="E54" s="407">
        <v>-15</v>
      </c>
      <c r="F54" s="404">
        <f t="shared" si="0"/>
        <v>0</v>
      </c>
      <c r="G54" s="283">
        <f t="shared" si="1"/>
        <v>100</v>
      </c>
    </row>
    <row r="55" spans="1:7" s="388" customFormat="1" ht="19.5" customHeight="1">
      <c r="A55" s="289" t="s">
        <v>582</v>
      </c>
      <c r="B55" s="273"/>
      <c r="C55" s="407">
        <v>0</v>
      </c>
      <c r="D55" s="407">
        <v>0</v>
      </c>
      <c r="E55" s="385">
        <v>-200</v>
      </c>
      <c r="F55" s="404">
        <f t="shared" si="0"/>
        <v>-200</v>
      </c>
      <c r="G55" s="284" t="e">
        <f t="shared" si="1"/>
        <v>#DIV/0!</v>
      </c>
    </row>
    <row r="56" spans="1:7" s="388" customFormat="1" ht="19.5" customHeight="1">
      <c r="A56" s="289" t="s">
        <v>583</v>
      </c>
      <c r="B56" s="273"/>
      <c r="C56" s="407">
        <v>0</v>
      </c>
      <c r="D56" s="407">
        <v>0</v>
      </c>
      <c r="E56" s="385">
        <v>-55</v>
      </c>
      <c r="F56" s="404">
        <f t="shared" si="0"/>
        <v>-55</v>
      </c>
      <c r="G56" s="284"/>
    </row>
    <row r="57" spans="1:7" s="388" customFormat="1" ht="19.5" customHeight="1">
      <c r="A57" s="289" t="s">
        <v>648</v>
      </c>
      <c r="B57" s="273"/>
      <c r="C57" s="407">
        <v>0</v>
      </c>
      <c r="D57" s="407">
        <v>0</v>
      </c>
      <c r="E57" s="385">
        <v>-10</v>
      </c>
      <c r="F57" s="404">
        <f t="shared" si="0"/>
        <v>-10</v>
      </c>
      <c r="G57" s="284"/>
    </row>
    <row r="58" spans="1:7" s="388" customFormat="1" ht="19.5" customHeight="1">
      <c r="A58" s="289" t="s">
        <v>584</v>
      </c>
      <c r="B58" s="273"/>
      <c r="C58" s="407">
        <v>0</v>
      </c>
      <c r="D58" s="407">
        <v>0</v>
      </c>
      <c r="E58" s="385">
        <v>-11</v>
      </c>
      <c r="F58" s="404">
        <f t="shared" si="0"/>
        <v>-11</v>
      </c>
      <c r="G58" s="284"/>
    </row>
    <row r="59" spans="1:7" s="388" customFormat="1" ht="19.5" customHeight="1">
      <c r="A59" s="289" t="s">
        <v>585</v>
      </c>
      <c r="B59" s="273"/>
      <c r="C59" s="407">
        <v>0</v>
      </c>
      <c r="D59" s="407">
        <v>0</v>
      </c>
      <c r="E59" s="385">
        <v>-60</v>
      </c>
      <c r="F59" s="404">
        <f t="shared" si="0"/>
        <v>-60</v>
      </c>
      <c r="G59" s="284"/>
    </row>
    <row r="60" spans="1:7" s="388" customFormat="1" ht="19.5" customHeight="1">
      <c r="A60" s="289" t="s">
        <v>586</v>
      </c>
      <c r="B60" s="273"/>
      <c r="C60" s="407">
        <v>0</v>
      </c>
      <c r="D60" s="407">
        <v>0</v>
      </c>
      <c r="E60" s="385">
        <v>-38</v>
      </c>
      <c r="F60" s="404">
        <f t="shared" si="0"/>
        <v>-38</v>
      </c>
      <c r="G60" s="284"/>
    </row>
    <row r="61" spans="1:7" s="388" customFormat="1" ht="19.5" customHeight="1">
      <c r="A61" s="289" t="s">
        <v>587</v>
      </c>
      <c r="B61" s="273"/>
      <c r="C61" s="407">
        <v>0</v>
      </c>
      <c r="D61" s="407">
        <v>0</v>
      </c>
      <c r="E61" s="385">
        <v>-100</v>
      </c>
      <c r="F61" s="404">
        <f t="shared" si="0"/>
        <v>-100</v>
      </c>
      <c r="G61" s="284"/>
    </row>
    <row r="62" spans="1:7" s="388" customFormat="1" ht="19.5" customHeight="1">
      <c r="A62" s="289" t="s">
        <v>588</v>
      </c>
      <c r="B62" s="273"/>
      <c r="C62" s="407">
        <v>0</v>
      </c>
      <c r="D62" s="407">
        <v>0</v>
      </c>
      <c r="E62" s="385">
        <v>-1076</v>
      </c>
      <c r="F62" s="404">
        <f t="shared" si="0"/>
        <v>-1076</v>
      </c>
      <c r="G62" s="284"/>
    </row>
    <row r="63" spans="1:7" s="388" customFormat="1" ht="20.25" customHeight="1">
      <c r="A63" s="289" t="s">
        <v>589</v>
      </c>
      <c r="B63" s="273"/>
      <c r="C63" s="407">
        <v>0</v>
      </c>
      <c r="D63" s="407">
        <v>0</v>
      </c>
      <c r="E63" s="385">
        <v>-230</v>
      </c>
      <c r="F63" s="404">
        <f t="shared" si="0"/>
        <v>-230</v>
      </c>
      <c r="G63" s="284"/>
    </row>
    <row r="64" spans="1:7" s="388" customFormat="1" ht="20.25" customHeight="1">
      <c r="A64" s="289" t="s">
        <v>590</v>
      </c>
      <c r="B64" s="273"/>
      <c r="C64" s="407">
        <v>0</v>
      </c>
      <c r="D64" s="407">
        <v>0</v>
      </c>
      <c r="E64" s="385">
        <v>-230</v>
      </c>
      <c r="F64" s="404">
        <f t="shared" si="0"/>
        <v>-230</v>
      </c>
      <c r="G64" s="284"/>
    </row>
    <row r="65" spans="1:7" s="388" customFormat="1" ht="20.25" customHeight="1">
      <c r="A65" s="289" t="s">
        <v>591</v>
      </c>
      <c r="B65" s="273"/>
      <c r="C65" s="407">
        <v>0</v>
      </c>
      <c r="D65" s="407">
        <v>0</v>
      </c>
      <c r="E65" s="385">
        <v>-162</v>
      </c>
      <c r="F65" s="404">
        <f t="shared" si="0"/>
        <v>-162</v>
      </c>
      <c r="G65" s="284"/>
    </row>
    <row r="66" spans="1:7" s="388" customFormat="1" ht="20.25" customHeight="1">
      <c r="A66" s="289" t="s">
        <v>592</v>
      </c>
      <c r="B66" s="273"/>
      <c r="C66" s="407">
        <v>0</v>
      </c>
      <c r="D66" s="407">
        <v>0</v>
      </c>
      <c r="E66" s="385">
        <v>-26</v>
      </c>
      <c r="F66" s="404">
        <f t="shared" si="0"/>
        <v>-26</v>
      </c>
      <c r="G66" s="284"/>
    </row>
    <row r="67" spans="1:7" s="388" customFormat="1" ht="24" customHeight="1">
      <c r="A67" s="289" t="s">
        <v>593</v>
      </c>
      <c r="B67" s="273"/>
      <c r="C67" s="407">
        <v>0</v>
      </c>
      <c r="D67" s="407">
        <v>0</v>
      </c>
      <c r="E67" s="385">
        <v>-27</v>
      </c>
      <c r="F67" s="404">
        <f t="shared" si="0"/>
        <v>-27</v>
      </c>
      <c r="G67" s="284"/>
    </row>
    <row r="68" spans="1:7" s="388" customFormat="1" ht="24" customHeight="1">
      <c r="A68" s="289" t="s">
        <v>594</v>
      </c>
      <c r="B68" s="273"/>
      <c r="C68" s="407">
        <v>0</v>
      </c>
      <c r="D68" s="407">
        <v>0</v>
      </c>
      <c r="E68" s="385">
        <v>-28</v>
      </c>
      <c r="F68" s="404">
        <f t="shared" si="0"/>
        <v>-28</v>
      </c>
      <c r="G68" s="284"/>
    </row>
    <row r="69" spans="1:7" s="388" customFormat="1" ht="24.75" customHeight="1">
      <c r="A69" s="289" t="s">
        <v>595</v>
      </c>
      <c r="B69" s="273"/>
      <c r="C69" s="407">
        <v>0</v>
      </c>
      <c r="D69" s="407">
        <v>0</v>
      </c>
      <c r="E69" s="385">
        <v>-30</v>
      </c>
      <c r="F69" s="404">
        <f t="shared" si="0"/>
        <v>-30</v>
      </c>
      <c r="G69" s="284"/>
    </row>
    <row r="70" spans="1:7" s="388" customFormat="1" ht="24.75" customHeight="1">
      <c r="A70" s="289" t="s">
        <v>652</v>
      </c>
      <c r="B70" s="273"/>
      <c r="C70" s="407">
        <v>0</v>
      </c>
      <c r="D70" s="407">
        <v>0</v>
      </c>
      <c r="E70" s="385">
        <v>-44</v>
      </c>
      <c r="F70" s="404">
        <f t="shared" si="0"/>
        <v>-44</v>
      </c>
      <c r="G70" s="284"/>
    </row>
    <row r="71" spans="1:7" s="388" customFormat="1" ht="24.75" customHeight="1">
      <c r="A71" s="289" t="s">
        <v>653</v>
      </c>
      <c r="B71" s="273"/>
      <c r="C71" s="407">
        <v>0</v>
      </c>
      <c r="D71" s="407">
        <v>0</v>
      </c>
      <c r="E71" s="385">
        <v>-30</v>
      </c>
      <c r="F71" s="404">
        <f t="shared" si="0"/>
        <v>-30</v>
      </c>
      <c r="G71" s="284"/>
    </row>
    <row r="72" spans="1:7" s="388" customFormat="1" ht="24.75" customHeight="1">
      <c r="A72" s="289" t="s">
        <v>649</v>
      </c>
      <c r="B72" s="273"/>
      <c r="C72" s="407">
        <v>0</v>
      </c>
      <c r="D72" s="407">
        <v>0</v>
      </c>
      <c r="E72" s="385">
        <v>-75</v>
      </c>
      <c r="F72" s="404">
        <f t="shared" si="0"/>
        <v>-75</v>
      </c>
      <c r="G72" s="284"/>
    </row>
    <row r="73" spans="1:7" ht="21" customHeight="1">
      <c r="A73" s="289" t="s">
        <v>651</v>
      </c>
      <c r="B73" s="281"/>
      <c r="C73" s="407">
        <v>0</v>
      </c>
      <c r="D73" s="407">
        <v>0</v>
      </c>
      <c r="E73" s="385">
        <v>-98</v>
      </c>
      <c r="F73" s="404">
        <f t="shared" si="0"/>
        <v>-98</v>
      </c>
      <c r="G73" s="284" t="e">
        <f t="shared" si="1"/>
        <v>#DIV/0!</v>
      </c>
    </row>
    <row r="74" spans="1:7" ht="34.5" customHeight="1">
      <c r="A74" s="373" t="s">
        <v>28</v>
      </c>
      <c r="B74" s="267">
        <v>3273</v>
      </c>
      <c r="C74" s="406">
        <v>-341</v>
      </c>
      <c r="D74" s="406">
        <v>-200</v>
      </c>
      <c r="E74" s="377">
        <v>-406</v>
      </c>
      <c r="F74" s="417">
        <f t="shared" si="0"/>
        <v>-206</v>
      </c>
      <c r="G74" s="290">
        <f t="shared" si="1"/>
        <v>202.99999999999997</v>
      </c>
    </row>
    <row r="75" spans="1:7" s="388" customFormat="1" ht="46.5" customHeight="1">
      <c r="A75" s="373" t="s">
        <v>426</v>
      </c>
      <c r="B75" s="267">
        <v>3274</v>
      </c>
      <c r="C75" s="406">
        <f>SUM(C76:C77)</f>
        <v>-29</v>
      </c>
      <c r="D75" s="406">
        <f t="shared" ref="D75" si="5">SUM(D76:D77)</f>
        <v>0</v>
      </c>
      <c r="E75" s="406">
        <f>SUM(E76:E79)</f>
        <v>-220</v>
      </c>
      <c r="F75" s="290">
        <f t="shared" si="0"/>
        <v>-220</v>
      </c>
      <c r="G75" s="284" t="e">
        <f t="shared" si="1"/>
        <v>#DIV/0!</v>
      </c>
    </row>
    <row r="76" spans="1:7" s="388" customFormat="1" ht="24" customHeight="1">
      <c r="A76" s="331" t="s">
        <v>597</v>
      </c>
      <c r="B76" s="273"/>
      <c r="C76" s="407">
        <v>-29</v>
      </c>
      <c r="D76" s="389">
        <v>0</v>
      </c>
      <c r="E76" s="288">
        <v>0</v>
      </c>
      <c r="F76" s="283">
        <v>0</v>
      </c>
      <c r="G76" s="284"/>
    </row>
    <row r="77" spans="1:7" ht="43.5" customHeight="1">
      <c r="A77" s="331" t="s">
        <v>598</v>
      </c>
      <c r="B77" s="281"/>
      <c r="C77" s="407">
        <v>0</v>
      </c>
      <c r="D77" s="389">
        <v>0</v>
      </c>
      <c r="E77" s="385">
        <v>-25</v>
      </c>
      <c r="F77" s="283">
        <f t="shared" si="0"/>
        <v>-25</v>
      </c>
      <c r="G77" s="284" t="e">
        <f t="shared" si="1"/>
        <v>#DIV/0!</v>
      </c>
    </row>
    <row r="78" spans="1:7" ht="19.5" customHeight="1">
      <c r="A78" s="331" t="s">
        <v>654</v>
      </c>
      <c r="B78" s="281"/>
      <c r="C78" s="407">
        <v>0</v>
      </c>
      <c r="D78" s="389">
        <v>0</v>
      </c>
      <c r="E78" s="385">
        <v>-96</v>
      </c>
      <c r="F78" s="283">
        <f t="shared" si="0"/>
        <v>-96</v>
      </c>
      <c r="G78" s="284"/>
    </row>
    <row r="79" spans="1:7" ht="23.25" customHeight="1">
      <c r="A79" s="331" t="s">
        <v>655</v>
      </c>
      <c r="B79" s="281"/>
      <c r="C79" s="407">
        <v>0</v>
      </c>
      <c r="D79" s="389">
        <v>0</v>
      </c>
      <c r="E79" s="385">
        <v>-99</v>
      </c>
      <c r="F79" s="283">
        <f t="shared" si="0"/>
        <v>-99</v>
      </c>
      <c r="G79" s="284"/>
    </row>
    <row r="80" spans="1:7" s="388" customFormat="1" ht="48" customHeight="1">
      <c r="A80" s="373" t="s">
        <v>427</v>
      </c>
      <c r="B80" s="267">
        <v>3275</v>
      </c>
      <c r="C80" s="406">
        <f>SUM(C81:C84)</f>
        <v>-371</v>
      </c>
      <c r="D80" s="406">
        <f t="shared" ref="D80:E80" si="6">SUM(D81:D84)</f>
        <v>-1000</v>
      </c>
      <c r="E80" s="406">
        <f t="shared" si="6"/>
        <v>-5</v>
      </c>
      <c r="F80" s="290">
        <f t="shared" si="0"/>
        <v>995</v>
      </c>
      <c r="G80" s="290">
        <f t="shared" si="1"/>
        <v>0.5</v>
      </c>
    </row>
    <row r="81" spans="1:7" s="388" customFormat="1" ht="58.5" customHeight="1">
      <c r="A81" s="331" t="s">
        <v>599</v>
      </c>
      <c r="B81" s="273"/>
      <c r="C81" s="407">
        <v>0</v>
      </c>
      <c r="D81" s="389">
        <v>-1000</v>
      </c>
      <c r="E81" s="288">
        <v>0</v>
      </c>
      <c r="F81" s="283">
        <f t="shared" si="0"/>
        <v>1000</v>
      </c>
      <c r="G81" s="283">
        <f t="shared" si="1"/>
        <v>0</v>
      </c>
    </row>
    <row r="82" spans="1:7" s="388" customFormat="1" ht="42" customHeight="1">
      <c r="A82" s="331" t="s">
        <v>600</v>
      </c>
      <c r="B82" s="273"/>
      <c r="C82" s="407">
        <v>-136</v>
      </c>
      <c r="D82" s="407">
        <v>0</v>
      </c>
      <c r="E82" s="407">
        <v>-5</v>
      </c>
      <c r="F82" s="283">
        <f t="shared" si="0"/>
        <v>-5</v>
      </c>
      <c r="G82" s="284"/>
    </row>
    <row r="83" spans="1:7" s="388" customFormat="1" ht="30" customHeight="1">
      <c r="A83" s="331" t="s">
        <v>601</v>
      </c>
      <c r="B83" s="273"/>
      <c r="C83" s="407">
        <v>-23</v>
      </c>
      <c r="D83" s="407">
        <v>0</v>
      </c>
      <c r="E83" s="288">
        <v>0</v>
      </c>
      <c r="F83" s="283">
        <f t="shared" si="0"/>
        <v>0</v>
      </c>
      <c r="G83" s="284"/>
    </row>
    <row r="84" spans="1:7" ht="41.25" customHeight="1">
      <c r="A84" s="331" t="s">
        <v>602</v>
      </c>
      <c r="B84" s="281"/>
      <c r="C84" s="407">
        <v>-212</v>
      </c>
      <c r="D84" s="407">
        <v>0</v>
      </c>
      <c r="E84" s="282">
        <v>0</v>
      </c>
      <c r="F84" s="283">
        <f t="shared" si="0"/>
        <v>0</v>
      </c>
      <c r="G84" s="284" t="e">
        <f t="shared" si="1"/>
        <v>#DIV/0!</v>
      </c>
    </row>
    <row r="85" spans="1:7" s="388" customFormat="1" ht="36.75" customHeight="1">
      <c r="A85" s="373" t="s">
        <v>428</v>
      </c>
      <c r="B85" s="267">
        <v>3276</v>
      </c>
      <c r="C85" s="377">
        <f>SUM(C86:C87)</f>
        <v>-1119</v>
      </c>
      <c r="D85" s="377">
        <f t="shared" ref="D85:E85" si="7">SUM(D86:D87)</f>
        <v>0</v>
      </c>
      <c r="E85" s="377">
        <f t="shared" si="7"/>
        <v>-205</v>
      </c>
      <c r="F85" s="290">
        <f t="shared" si="0"/>
        <v>-205</v>
      </c>
      <c r="G85" s="416" t="e">
        <f t="shared" si="1"/>
        <v>#DIV/0!</v>
      </c>
    </row>
    <row r="86" spans="1:7" s="388" customFormat="1" ht="37.5" customHeight="1">
      <c r="A86" s="331" t="s">
        <v>603</v>
      </c>
      <c r="B86" s="273"/>
      <c r="C86" s="407">
        <v>-1119</v>
      </c>
      <c r="D86" s="407">
        <v>0</v>
      </c>
      <c r="E86" s="407">
        <v>-202</v>
      </c>
      <c r="F86" s="283">
        <f t="shared" si="0"/>
        <v>-202</v>
      </c>
      <c r="G86" s="284" t="e">
        <f t="shared" si="1"/>
        <v>#DIV/0!</v>
      </c>
    </row>
    <row r="87" spans="1:7" ht="44.25" customHeight="1">
      <c r="A87" s="331" t="s">
        <v>604</v>
      </c>
      <c r="B87" s="281"/>
      <c r="C87" s="385">
        <v>0</v>
      </c>
      <c r="D87" s="385">
        <v>0</v>
      </c>
      <c r="E87" s="407">
        <v>-3</v>
      </c>
      <c r="F87" s="283">
        <f t="shared" si="0"/>
        <v>-3</v>
      </c>
      <c r="G87" s="284" t="e">
        <f t="shared" si="1"/>
        <v>#DIV/0!</v>
      </c>
    </row>
    <row r="88" spans="1:7" s="388" customFormat="1" ht="36.75" hidden="1" customHeight="1">
      <c r="A88" s="289" t="s">
        <v>429</v>
      </c>
      <c r="B88" s="273">
        <v>3280</v>
      </c>
      <c r="C88" s="273"/>
      <c r="D88" s="283"/>
      <c r="E88" s="283"/>
      <c r="F88" s="283">
        <f t="shared" si="0"/>
        <v>0</v>
      </c>
      <c r="G88" s="284" t="e">
        <f t="shared" si="1"/>
        <v>#DIV/0!</v>
      </c>
    </row>
    <row r="89" spans="1:7" ht="21" hidden="1" customHeight="1">
      <c r="A89" s="280"/>
      <c r="B89" s="281"/>
      <c r="C89" s="281"/>
      <c r="D89" s="282"/>
      <c r="E89" s="282"/>
      <c r="F89" s="283">
        <f t="shared" si="0"/>
        <v>0</v>
      </c>
      <c r="G89" s="284" t="e">
        <f t="shared" si="1"/>
        <v>#DIV/0!</v>
      </c>
    </row>
    <row r="90" spans="1:7" s="388" customFormat="1" ht="44.25" hidden="1" customHeight="1">
      <c r="A90" s="259" t="s">
        <v>245</v>
      </c>
      <c r="B90" s="273">
        <v>3300</v>
      </c>
      <c r="C90" s="273"/>
      <c r="D90" s="290"/>
      <c r="E90" s="290"/>
      <c r="F90" s="283"/>
      <c r="G90" s="284"/>
    </row>
    <row r="91" spans="1:7" s="388" customFormat="1" ht="38.25" hidden="1" customHeight="1">
      <c r="A91" s="274" t="s">
        <v>221</v>
      </c>
      <c r="B91" s="273"/>
      <c r="C91" s="273"/>
      <c r="D91" s="283"/>
      <c r="E91" s="283"/>
      <c r="F91" s="283"/>
      <c r="G91" s="284"/>
    </row>
    <row r="92" spans="1:7" s="388" customFormat="1" ht="33.75" hidden="1" customHeight="1">
      <c r="A92" s="277" t="s">
        <v>423</v>
      </c>
      <c r="B92" s="273">
        <v>3330</v>
      </c>
      <c r="C92" s="273"/>
      <c r="D92" s="283"/>
      <c r="E92" s="283"/>
      <c r="F92" s="283">
        <f t="shared" si="0"/>
        <v>0</v>
      </c>
      <c r="G92" s="284" t="e">
        <f t="shared" si="1"/>
        <v>#DIV/0!</v>
      </c>
    </row>
    <row r="93" spans="1:7" ht="21" hidden="1" customHeight="1">
      <c r="A93" s="280"/>
      <c r="B93" s="281"/>
      <c r="C93" s="281"/>
      <c r="D93" s="282"/>
      <c r="E93" s="282"/>
      <c r="F93" s="283">
        <f t="shared" si="0"/>
        <v>0</v>
      </c>
      <c r="G93" s="284" t="e">
        <f t="shared" si="1"/>
        <v>#DIV/0!</v>
      </c>
    </row>
    <row r="94" spans="1:7" s="388" customFormat="1" ht="33" customHeight="1">
      <c r="A94" s="271" t="s">
        <v>229</v>
      </c>
      <c r="B94" s="273"/>
      <c r="C94" s="273"/>
      <c r="D94" s="290"/>
      <c r="E94" s="290"/>
      <c r="F94" s="283"/>
      <c r="G94" s="284"/>
    </row>
    <row r="95" spans="1:7" s="388" customFormat="1" ht="30" customHeight="1">
      <c r="A95" s="277" t="s">
        <v>216</v>
      </c>
      <c r="B95" s="273">
        <v>3390</v>
      </c>
      <c r="C95" s="377">
        <f>SUM(C96:C97)</f>
        <v>-49</v>
      </c>
      <c r="D95" s="377">
        <f>SUM(D96:D97)</f>
        <v>-197</v>
      </c>
      <c r="E95" s="377">
        <f>SUM(E96:E97)</f>
        <v>-167</v>
      </c>
      <c r="F95" s="283">
        <f t="shared" si="0"/>
        <v>30</v>
      </c>
      <c r="G95" s="409">
        <f t="shared" si="1"/>
        <v>84.771573604060919</v>
      </c>
    </row>
    <row r="96" spans="1:7" s="388" customFormat="1" ht="28.5" customHeight="1">
      <c r="A96" s="289" t="s">
        <v>605</v>
      </c>
      <c r="B96" s="273"/>
      <c r="C96" s="407">
        <v>-40</v>
      </c>
      <c r="D96" s="407">
        <v>-168</v>
      </c>
      <c r="E96" s="407">
        <v>-167</v>
      </c>
      <c r="F96" s="283">
        <f t="shared" si="0"/>
        <v>1</v>
      </c>
      <c r="G96" s="409">
        <f t="shared" si="1"/>
        <v>99.404761904761912</v>
      </c>
    </row>
    <row r="97" spans="1:9" s="388" customFormat="1" ht="28.5" customHeight="1">
      <c r="A97" s="289" t="s">
        <v>552</v>
      </c>
      <c r="B97" s="281"/>
      <c r="C97" s="407">
        <v>-9</v>
      </c>
      <c r="D97" s="407">
        <v>-29</v>
      </c>
      <c r="E97" s="407">
        <v>0</v>
      </c>
      <c r="F97" s="283">
        <f t="shared" ref="F97" si="8">E97-D97</f>
        <v>29</v>
      </c>
      <c r="G97" s="409">
        <f t="shared" ref="G97" si="9">(E97/D97)*100</f>
        <v>0</v>
      </c>
    </row>
    <row r="98" spans="1:9" s="388" customFormat="1" ht="19.5" customHeight="1">
      <c r="A98" s="410"/>
      <c r="B98" s="411"/>
      <c r="C98" s="411"/>
      <c r="D98" s="412"/>
      <c r="E98" s="412"/>
      <c r="F98" s="412"/>
      <c r="G98" s="412"/>
    </row>
    <row r="99" spans="1:9" ht="26.25" customHeight="1">
      <c r="A99" s="394" t="s">
        <v>499</v>
      </c>
      <c r="B99" s="499" t="s">
        <v>81</v>
      </c>
      <c r="C99" s="499"/>
      <c r="D99" s="499"/>
      <c r="E99" s="396"/>
      <c r="F99" s="497" t="s">
        <v>553</v>
      </c>
      <c r="G99" s="497"/>
      <c r="H99" s="397"/>
      <c r="I99" s="397"/>
    </row>
    <row r="100" spans="1:9" ht="18.75" customHeight="1">
      <c r="A100" s="398" t="s">
        <v>377</v>
      </c>
      <c r="B100" s="500" t="s">
        <v>66</v>
      </c>
      <c r="C100" s="500"/>
      <c r="D100" s="500"/>
      <c r="E100" s="397"/>
      <c r="F100" s="496" t="s">
        <v>182</v>
      </c>
      <c r="G100" s="496"/>
      <c r="H100" s="413"/>
      <c r="I100" s="413"/>
    </row>
    <row r="101" spans="1:9">
      <c r="A101" s="390"/>
      <c r="B101" s="391"/>
      <c r="C101" s="391"/>
      <c r="D101" s="392"/>
      <c r="E101" s="393"/>
      <c r="F101" s="393"/>
      <c r="G101" s="393"/>
    </row>
    <row r="102" spans="1:9">
      <c r="A102" s="390"/>
      <c r="B102" s="391"/>
      <c r="C102" s="391"/>
      <c r="D102" s="392"/>
      <c r="E102" s="393"/>
      <c r="F102" s="393"/>
      <c r="G102" s="393"/>
    </row>
    <row r="103" spans="1:9">
      <c r="A103" s="390"/>
      <c r="B103" s="391"/>
      <c r="C103" s="391"/>
      <c r="D103" s="392"/>
      <c r="E103" s="393"/>
      <c r="F103" s="393"/>
      <c r="G103" s="393"/>
    </row>
    <row r="104" spans="1:9">
      <c r="A104" s="390"/>
      <c r="B104" s="391"/>
      <c r="C104" s="391"/>
      <c r="D104" s="392"/>
      <c r="E104" s="393"/>
      <c r="F104" s="393"/>
      <c r="G104" s="393"/>
    </row>
    <row r="105" spans="1:9">
      <c r="A105" s="390"/>
      <c r="B105" s="391"/>
      <c r="C105" s="391"/>
      <c r="D105" s="392"/>
      <c r="E105" s="393"/>
      <c r="F105" s="393"/>
      <c r="G105" s="393"/>
    </row>
    <row r="106" spans="1:9">
      <c r="A106" s="390"/>
      <c r="B106" s="391"/>
      <c r="C106" s="391"/>
      <c r="D106" s="392"/>
      <c r="E106" s="393"/>
      <c r="F106" s="393"/>
      <c r="G106" s="393"/>
    </row>
    <row r="107" spans="1:9">
      <c r="A107" s="390"/>
      <c r="B107" s="391"/>
      <c r="C107" s="391"/>
      <c r="D107" s="392"/>
      <c r="E107" s="393"/>
      <c r="F107" s="393"/>
      <c r="G107" s="393"/>
    </row>
    <row r="108" spans="1:9">
      <c r="A108" s="390"/>
      <c r="B108" s="391"/>
      <c r="C108" s="391"/>
      <c r="D108" s="392"/>
      <c r="E108" s="393"/>
      <c r="F108" s="393"/>
      <c r="G108" s="393"/>
    </row>
    <row r="109" spans="1:9">
      <c r="A109" s="390"/>
      <c r="B109" s="391"/>
      <c r="C109" s="391"/>
      <c r="D109" s="392"/>
      <c r="E109" s="393"/>
      <c r="F109" s="393"/>
      <c r="G109" s="393"/>
    </row>
    <row r="110" spans="1:9">
      <c r="A110" s="390"/>
      <c r="B110" s="391"/>
      <c r="C110" s="391"/>
      <c r="D110" s="392"/>
      <c r="E110" s="393"/>
      <c r="F110" s="393"/>
      <c r="G110" s="393"/>
    </row>
    <row r="111" spans="1:9">
      <c r="A111" s="390"/>
      <c r="B111" s="391"/>
      <c r="C111" s="391"/>
      <c r="D111" s="392"/>
      <c r="E111" s="393"/>
      <c r="F111" s="393"/>
      <c r="G111" s="393"/>
    </row>
    <row r="112" spans="1:9">
      <c r="A112" s="390"/>
      <c r="B112" s="391"/>
      <c r="C112" s="391"/>
      <c r="D112" s="392"/>
      <c r="E112" s="393"/>
      <c r="F112" s="393"/>
      <c r="G112" s="393"/>
    </row>
    <row r="113" spans="1:7">
      <c r="A113" s="390"/>
      <c r="B113" s="391"/>
      <c r="C113" s="391"/>
      <c r="D113" s="392"/>
      <c r="E113" s="393"/>
      <c r="F113" s="393"/>
      <c r="G113" s="393"/>
    </row>
    <row r="114" spans="1:7">
      <c r="A114" s="390"/>
      <c r="B114" s="391"/>
      <c r="C114" s="391"/>
      <c r="D114" s="392"/>
      <c r="E114" s="393"/>
      <c r="F114" s="393"/>
      <c r="G114" s="393"/>
    </row>
    <row r="115" spans="1:7">
      <c r="A115" s="390"/>
      <c r="B115" s="391"/>
      <c r="C115" s="391"/>
      <c r="D115" s="392"/>
      <c r="E115" s="393"/>
      <c r="F115" s="393"/>
      <c r="G115" s="393"/>
    </row>
    <row r="116" spans="1:7">
      <c r="A116" s="390"/>
      <c r="B116" s="391"/>
      <c r="C116" s="391"/>
      <c r="D116" s="392"/>
      <c r="E116" s="393"/>
      <c r="F116" s="393"/>
      <c r="G116" s="393"/>
    </row>
    <row r="117" spans="1:7">
      <c r="A117" s="390"/>
      <c r="B117" s="391"/>
      <c r="C117" s="391"/>
      <c r="D117" s="392"/>
      <c r="E117" s="393"/>
      <c r="F117" s="393"/>
      <c r="G117" s="393"/>
    </row>
    <row r="118" spans="1:7">
      <c r="A118" s="390"/>
      <c r="B118" s="391"/>
      <c r="C118" s="391"/>
      <c r="D118" s="392"/>
      <c r="E118" s="393"/>
      <c r="F118" s="393"/>
      <c r="G118" s="393"/>
    </row>
    <row r="119" spans="1:7">
      <c r="A119" s="390"/>
      <c r="B119" s="391"/>
      <c r="C119" s="391"/>
      <c r="D119" s="392"/>
      <c r="E119" s="393"/>
      <c r="F119" s="393"/>
      <c r="G119" s="393"/>
    </row>
    <row r="120" spans="1:7">
      <c r="A120" s="390"/>
      <c r="B120" s="391"/>
      <c r="C120" s="391"/>
      <c r="D120" s="392"/>
      <c r="E120" s="393"/>
      <c r="F120" s="393"/>
      <c r="G120" s="393"/>
    </row>
    <row r="121" spans="1:7">
      <c r="A121" s="390"/>
      <c r="B121" s="391"/>
      <c r="C121" s="391"/>
      <c r="D121" s="392"/>
      <c r="E121" s="393"/>
      <c r="F121" s="393"/>
      <c r="G121" s="393"/>
    </row>
    <row r="122" spans="1:7">
      <c r="A122" s="390"/>
      <c r="B122" s="391"/>
      <c r="C122" s="391"/>
      <c r="D122" s="392"/>
      <c r="E122" s="393"/>
      <c r="F122" s="393"/>
      <c r="G122" s="393"/>
    </row>
    <row r="123" spans="1:7">
      <c r="A123" s="390"/>
      <c r="B123" s="391"/>
      <c r="C123" s="391"/>
      <c r="D123" s="392"/>
      <c r="E123" s="393"/>
      <c r="F123" s="393"/>
      <c r="G123" s="393"/>
    </row>
    <row r="124" spans="1:7">
      <c r="A124" s="390"/>
      <c r="B124" s="391"/>
      <c r="C124" s="391"/>
      <c r="D124" s="392"/>
      <c r="E124" s="393"/>
      <c r="F124" s="393"/>
      <c r="G124" s="393"/>
    </row>
    <row r="125" spans="1:7">
      <c r="A125" s="390"/>
      <c r="B125" s="391"/>
      <c r="C125" s="391"/>
      <c r="D125" s="392"/>
      <c r="E125" s="393"/>
      <c r="F125" s="393"/>
      <c r="G125" s="393"/>
    </row>
    <row r="126" spans="1:7">
      <c r="A126" s="390"/>
      <c r="B126" s="391"/>
      <c r="C126" s="391"/>
      <c r="D126" s="392"/>
      <c r="E126" s="393"/>
      <c r="F126" s="393"/>
      <c r="G126" s="393"/>
    </row>
    <row r="127" spans="1:7">
      <c r="A127" s="390"/>
      <c r="B127" s="391"/>
      <c r="C127" s="391"/>
      <c r="D127" s="392"/>
      <c r="E127" s="393"/>
      <c r="F127" s="393"/>
      <c r="G127" s="393"/>
    </row>
    <row r="128" spans="1:7">
      <c r="A128" s="390"/>
      <c r="B128" s="391"/>
      <c r="C128" s="391"/>
      <c r="D128" s="392"/>
      <c r="E128" s="393"/>
      <c r="F128" s="393"/>
      <c r="G128" s="393"/>
    </row>
    <row r="129" spans="1:7">
      <c r="A129" s="390"/>
      <c r="B129" s="391"/>
      <c r="C129" s="391"/>
      <c r="D129" s="392"/>
      <c r="E129" s="393"/>
      <c r="F129" s="393"/>
      <c r="G129" s="393"/>
    </row>
    <row r="130" spans="1:7">
      <c r="A130" s="390"/>
      <c r="B130" s="391"/>
      <c r="C130" s="391"/>
      <c r="D130" s="392"/>
      <c r="E130" s="393"/>
      <c r="F130" s="393"/>
      <c r="G130" s="393"/>
    </row>
    <row r="131" spans="1:7">
      <c r="A131" s="390"/>
      <c r="B131" s="391"/>
      <c r="C131" s="391"/>
      <c r="D131" s="392"/>
      <c r="E131" s="393"/>
      <c r="F131" s="393"/>
      <c r="G131" s="393"/>
    </row>
    <row r="132" spans="1:7">
      <c r="A132" s="390"/>
      <c r="D132" s="400"/>
      <c r="E132" s="401"/>
      <c r="F132" s="401"/>
      <c r="G132" s="401"/>
    </row>
    <row r="133" spans="1:7">
      <c r="A133" s="402"/>
      <c r="D133" s="400"/>
      <c r="E133" s="401"/>
      <c r="F133" s="401"/>
      <c r="G133" s="401"/>
    </row>
    <row r="134" spans="1:7">
      <c r="A134" s="402"/>
      <c r="D134" s="400"/>
      <c r="E134" s="401"/>
      <c r="F134" s="401"/>
      <c r="G134" s="401"/>
    </row>
    <row r="135" spans="1:7">
      <c r="A135" s="402"/>
      <c r="D135" s="400"/>
      <c r="E135" s="401"/>
      <c r="F135" s="401"/>
      <c r="G135" s="401"/>
    </row>
    <row r="136" spans="1:7">
      <c r="A136" s="402"/>
      <c r="D136" s="400"/>
      <c r="E136" s="401"/>
      <c r="F136" s="401"/>
      <c r="G136" s="401"/>
    </row>
    <row r="137" spans="1:7">
      <c r="A137" s="402"/>
      <c r="D137" s="400"/>
      <c r="E137" s="401"/>
      <c r="F137" s="401"/>
      <c r="G137" s="401"/>
    </row>
    <row r="138" spans="1:7">
      <c r="A138" s="402"/>
      <c r="D138" s="400"/>
      <c r="E138" s="401"/>
      <c r="F138" s="401"/>
      <c r="G138" s="401"/>
    </row>
    <row r="139" spans="1:7">
      <c r="A139" s="402"/>
      <c r="D139" s="400"/>
      <c r="E139" s="401"/>
      <c r="F139" s="401"/>
      <c r="G139" s="401"/>
    </row>
    <row r="140" spans="1:7">
      <c r="A140" s="402"/>
      <c r="D140" s="400"/>
      <c r="E140" s="401"/>
      <c r="F140" s="401"/>
      <c r="G140" s="401"/>
    </row>
    <row r="141" spans="1:7">
      <c r="A141" s="402"/>
      <c r="D141" s="400"/>
      <c r="E141" s="401"/>
      <c r="F141" s="401"/>
      <c r="G141" s="401"/>
    </row>
    <row r="142" spans="1:7">
      <c r="A142" s="402"/>
      <c r="D142" s="400"/>
      <c r="E142" s="401"/>
      <c r="F142" s="401"/>
      <c r="G142" s="401"/>
    </row>
    <row r="143" spans="1:7">
      <c r="A143" s="402"/>
      <c r="D143" s="400"/>
      <c r="E143" s="401"/>
      <c r="F143" s="401"/>
      <c r="G143" s="401"/>
    </row>
    <row r="144" spans="1:7">
      <c r="A144" s="402"/>
      <c r="D144" s="400"/>
      <c r="E144" s="401"/>
      <c r="F144" s="401"/>
      <c r="G144" s="401"/>
    </row>
    <row r="145" spans="1:7">
      <c r="A145" s="402"/>
      <c r="D145" s="400"/>
      <c r="E145" s="401"/>
      <c r="F145" s="401"/>
      <c r="G145" s="401"/>
    </row>
    <row r="146" spans="1:7">
      <c r="A146" s="402"/>
      <c r="D146" s="400"/>
      <c r="E146" s="401"/>
      <c r="F146" s="401"/>
      <c r="G146" s="401"/>
    </row>
    <row r="147" spans="1:7">
      <c r="A147" s="402"/>
      <c r="D147" s="400"/>
      <c r="E147" s="401"/>
      <c r="F147" s="401"/>
      <c r="G147" s="401"/>
    </row>
    <row r="148" spans="1:7">
      <c r="A148" s="402"/>
      <c r="D148" s="400"/>
      <c r="E148" s="401"/>
      <c r="F148" s="401"/>
      <c r="G148" s="401"/>
    </row>
    <row r="149" spans="1:7">
      <c r="A149" s="402"/>
      <c r="D149" s="400"/>
      <c r="E149" s="401"/>
      <c r="F149" s="401"/>
      <c r="G149" s="401"/>
    </row>
    <row r="150" spans="1:7">
      <c r="A150" s="402"/>
      <c r="D150" s="400"/>
      <c r="E150" s="401"/>
      <c r="F150" s="401"/>
      <c r="G150" s="401"/>
    </row>
    <row r="151" spans="1:7">
      <c r="A151" s="402"/>
      <c r="D151" s="400"/>
      <c r="E151" s="401"/>
      <c r="F151" s="401"/>
      <c r="G151" s="401"/>
    </row>
    <row r="152" spans="1:7">
      <c r="A152" s="402"/>
      <c r="D152" s="400"/>
      <c r="E152" s="401"/>
      <c r="F152" s="401"/>
      <c r="G152" s="401"/>
    </row>
    <row r="153" spans="1:7">
      <c r="A153" s="402"/>
      <c r="D153" s="400"/>
      <c r="E153" s="401"/>
      <c r="F153" s="401"/>
      <c r="G153" s="401"/>
    </row>
    <row r="154" spans="1:7">
      <c r="A154" s="402"/>
      <c r="D154" s="400"/>
      <c r="E154" s="401"/>
      <c r="F154" s="401"/>
      <c r="G154" s="401"/>
    </row>
    <row r="155" spans="1:7">
      <c r="A155" s="402"/>
    </row>
    <row r="156" spans="1:7">
      <c r="A156" s="403"/>
    </row>
    <row r="157" spans="1:7">
      <c r="A157" s="403"/>
    </row>
    <row r="158" spans="1:7">
      <c r="A158" s="403"/>
    </row>
    <row r="159" spans="1:7">
      <c r="A159" s="403"/>
    </row>
    <row r="160" spans="1:7">
      <c r="A160" s="403"/>
    </row>
    <row r="161" spans="1:1">
      <c r="A161" s="403"/>
    </row>
    <row r="162" spans="1:1">
      <c r="A162" s="403"/>
    </row>
    <row r="163" spans="1:1">
      <c r="A163" s="403"/>
    </row>
    <row r="164" spans="1:1">
      <c r="A164" s="403"/>
    </row>
    <row r="165" spans="1:1">
      <c r="A165" s="403"/>
    </row>
    <row r="166" spans="1:1">
      <c r="A166" s="403"/>
    </row>
    <row r="167" spans="1:1">
      <c r="A167" s="403"/>
    </row>
    <row r="168" spans="1:1">
      <c r="A168" s="403"/>
    </row>
    <row r="169" spans="1:1">
      <c r="A169" s="403"/>
    </row>
    <row r="170" spans="1:1">
      <c r="A170" s="403"/>
    </row>
    <row r="171" spans="1:1">
      <c r="A171" s="403"/>
    </row>
    <row r="172" spans="1:1">
      <c r="A172" s="403"/>
    </row>
    <row r="173" spans="1:1">
      <c r="A173" s="403"/>
    </row>
    <row r="174" spans="1:1">
      <c r="A174" s="403"/>
    </row>
    <row r="175" spans="1:1">
      <c r="A175" s="403"/>
    </row>
    <row r="176" spans="1:1">
      <c r="A176" s="403"/>
    </row>
    <row r="177" spans="1:1">
      <c r="A177" s="403"/>
    </row>
    <row r="178" spans="1:1">
      <c r="A178" s="403"/>
    </row>
    <row r="179" spans="1:1">
      <c r="A179" s="403"/>
    </row>
    <row r="180" spans="1:1">
      <c r="A180" s="403"/>
    </row>
    <row r="181" spans="1:1">
      <c r="A181" s="403"/>
    </row>
    <row r="182" spans="1:1">
      <c r="A182" s="403"/>
    </row>
    <row r="183" spans="1:1">
      <c r="A183" s="403"/>
    </row>
    <row r="184" spans="1:1">
      <c r="A184" s="403"/>
    </row>
    <row r="185" spans="1:1">
      <c r="A185" s="403"/>
    </row>
    <row r="186" spans="1:1">
      <c r="A186" s="403"/>
    </row>
    <row r="187" spans="1:1">
      <c r="A187" s="403"/>
    </row>
    <row r="188" spans="1:1">
      <c r="A188" s="403"/>
    </row>
    <row r="189" spans="1:1">
      <c r="A189" s="403"/>
    </row>
    <row r="190" spans="1:1">
      <c r="A190" s="403"/>
    </row>
    <row r="191" spans="1:1">
      <c r="A191" s="403"/>
    </row>
    <row r="192" spans="1:1">
      <c r="A192" s="403"/>
    </row>
    <row r="193" spans="1:1">
      <c r="A193" s="403"/>
    </row>
    <row r="194" spans="1:1">
      <c r="A194" s="403"/>
    </row>
    <row r="195" spans="1:1">
      <c r="A195" s="403"/>
    </row>
    <row r="196" spans="1:1">
      <c r="A196" s="403"/>
    </row>
    <row r="197" spans="1:1">
      <c r="A197" s="403"/>
    </row>
    <row r="198" spans="1:1">
      <c r="A198" s="403"/>
    </row>
    <row r="199" spans="1:1">
      <c r="A199" s="403"/>
    </row>
    <row r="200" spans="1:1">
      <c r="A200" s="403"/>
    </row>
    <row r="201" spans="1:1">
      <c r="A201" s="403"/>
    </row>
    <row r="202" spans="1:1">
      <c r="A202" s="403"/>
    </row>
    <row r="203" spans="1:1">
      <c r="A203" s="403"/>
    </row>
    <row r="204" spans="1:1">
      <c r="A204" s="403"/>
    </row>
    <row r="205" spans="1:1">
      <c r="A205" s="403"/>
    </row>
    <row r="206" spans="1:1">
      <c r="A206" s="403"/>
    </row>
    <row r="207" spans="1:1">
      <c r="A207" s="403"/>
    </row>
    <row r="208" spans="1:1">
      <c r="A208" s="403"/>
    </row>
    <row r="209" spans="1:1">
      <c r="A209" s="403"/>
    </row>
    <row r="210" spans="1:1">
      <c r="A210" s="403"/>
    </row>
    <row r="211" spans="1:1">
      <c r="A211" s="403"/>
    </row>
    <row r="212" spans="1:1">
      <c r="A212" s="403"/>
    </row>
    <row r="213" spans="1:1">
      <c r="A213" s="403"/>
    </row>
    <row r="214" spans="1:1">
      <c r="A214" s="403"/>
    </row>
    <row r="215" spans="1:1">
      <c r="A215" s="403"/>
    </row>
    <row r="216" spans="1:1">
      <c r="A216" s="403"/>
    </row>
    <row r="217" spans="1:1">
      <c r="A217" s="403"/>
    </row>
    <row r="218" spans="1:1">
      <c r="A218" s="403"/>
    </row>
    <row r="219" spans="1:1">
      <c r="A219" s="403"/>
    </row>
    <row r="220" spans="1:1">
      <c r="A220" s="403"/>
    </row>
    <row r="221" spans="1:1">
      <c r="A221" s="403"/>
    </row>
    <row r="222" spans="1:1">
      <c r="A222" s="403"/>
    </row>
    <row r="223" spans="1:1">
      <c r="A223" s="403"/>
    </row>
    <row r="224" spans="1:1">
      <c r="A224" s="403"/>
    </row>
    <row r="225" spans="1:1">
      <c r="A225" s="403"/>
    </row>
    <row r="226" spans="1:1">
      <c r="A226" s="403"/>
    </row>
    <row r="227" spans="1:1">
      <c r="A227" s="403"/>
    </row>
    <row r="228" spans="1:1">
      <c r="A228" s="403"/>
    </row>
    <row r="229" spans="1:1">
      <c r="A229" s="403"/>
    </row>
    <row r="230" spans="1:1">
      <c r="A230" s="403"/>
    </row>
    <row r="231" spans="1:1">
      <c r="A231" s="403"/>
    </row>
    <row r="232" spans="1:1">
      <c r="A232" s="403"/>
    </row>
    <row r="233" spans="1:1">
      <c r="A233" s="403"/>
    </row>
    <row r="234" spans="1:1">
      <c r="A234" s="403"/>
    </row>
    <row r="235" spans="1:1">
      <c r="A235" s="403"/>
    </row>
    <row r="236" spans="1:1">
      <c r="A236" s="403"/>
    </row>
    <row r="237" spans="1:1">
      <c r="A237" s="403"/>
    </row>
    <row r="238" spans="1:1">
      <c r="A238" s="403"/>
    </row>
    <row r="239" spans="1:1">
      <c r="A239" s="403"/>
    </row>
    <row r="240" spans="1:1">
      <c r="A240" s="403"/>
    </row>
    <row r="241" spans="1:1">
      <c r="A241" s="403"/>
    </row>
    <row r="242" spans="1:1">
      <c r="A242" s="403"/>
    </row>
    <row r="243" spans="1:1">
      <c r="A243" s="403"/>
    </row>
    <row r="244" spans="1:1">
      <c r="A244" s="403"/>
    </row>
    <row r="245" spans="1:1">
      <c r="A245" s="403"/>
    </row>
    <row r="246" spans="1:1">
      <c r="A246" s="403"/>
    </row>
    <row r="247" spans="1:1">
      <c r="A247" s="403"/>
    </row>
    <row r="248" spans="1:1">
      <c r="A248" s="403"/>
    </row>
    <row r="249" spans="1:1">
      <c r="A249" s="403"/>
    </row>
    <row r="250" spans="1:1">
      <c r="A250" s="403"/>
    </row>
    <row r="251" spans="1:1">
      <c r="A251" s="403"/>
    </row>
    <row r="252" spans="1:1">
      <c r="A252" s="403"/>
    </row>
    <row r="253" spans="1:1">
      <c r="A253" s="403"/>
    </row>
    <row r="254" spans="1:1">
      <c r="A254" s="403"/>
    </row>
    <row r="255" spans="1:1">
      <c r="A255" s="403"/>
    </row>
    <row r="256" spans="1:1">
      <c r="A256" s="403"/>
    </row>
    <row r="257" spans="1:1">
      <c r="A257" s="403"/>
    </row>
    <row r="258" spans="1:1">
      <c r="A258" s="403"/>
    </row>
    <row r="259" spans="1:1">
      <c r="A259" s="403"/>
    </row>
    <row r="260" spans="1:1">
      <c r="A260" s="403"/>
    </row>
    <row r="261" spans="1:1">
      <c r="A261" s="403"/>
    </row>
    <row r="262" spans="1:1">
      <c r="A262" s="403"/>
    </row>
    <row r="263" spans="1:1">
      <c r="A263" s="403"/>
    </row>
    <row r="264" spans="1:1">
      <c r="A264" s="403"/>
    </row>
    <row r="265" spans="1:1">
      <c r="A265" s="403"/>
    </row>
    <row r="266" spans="1:1">
      <c r="A266" s="403"/>
    </row>
    <row r="267" spans="1:1">
      <c r="A267" s="403"/>
    </row>
    <row r="268" spans="1:1">
      <c r="A268" s="403"/>
    </row>
    <row r="269" spans="1:1">
      <c r="A269" s="403"/>
    </row>
    <row r="270" spans="1:1">
      <c r="A270" s="403"/>
    </row>
    <row r="271" spans="1:1">
      <c r="A271" s="403"/>
    </row>
    <row r="272" spans="1:1">
      <c r="A272" s="403"/>
    </row>
    <row r="273" spans="1:1">
      <c r="A273" s="403"/>
    </row>
    <row r="274" spans="1:1">
      <c r="A274" s="403"/>
    </row>
    <row r="275" spans="1:1">
      <c r="A275" s="403"/>
    </row>
    <row r="276" spans="1:1">
      <c r="A276" s="403"/>
    </row>
    <row r="277" spans="1:1">
      <c r="A277" s="403"/>
    </row>
    <row r="278" spans="1:1">
      <c r="A278" s="403"/>
    </row>
    <row r="279" spans="1:1">
      <c r="A279" s="403"/>
    </row>
    <row r="280" spans="1:1">
      <c r="A280" s="403"/>
    </row>
    <row r="281" spans="1:1">
      <c r="A281" s="403"/>
    </row>
    <row r="282" spans="1:1">
      <c r="A282" s="403"/>
    </row>
    <row r="283" spans="1:1">
      <c r="A283" s="403"/>
    </row>
    <row r="284" spans="1:1">
      <c r="A284" s="403"/>
    </row>
    <row r="285" spans="1:1">
      <c r="A285" s="403"/>
    </row>
    <row r="286" spans="1:1">
      <c r="A286" s="403"/>
    </row>
    <row r="287" spans="1:1">
      <c r="A287" s="403"/>
    </row>
    <row r="288" spans="1:1">
      <c r="A288" s="403"/>
    </row>
    <row r="289" spans="1:1">
      <c r="A289" s="403"/>
    </row>
    <row r="290" spans="1:1">
      <c r="A290" s="403"/>
    </row>
    <row r="291" spans="1:1">
      <c r="A291" s="403"/>
    </row>
    <row r="292" spans="1:1">
      <c r="A292" s="403"/>
    </row>
    <row r="293" spans="1:1">
      <c r="A293" s="403"/>
    </row>
    <row r="294" spans="1:1">
      <c r="A294" s="403"/>
    </row>
    <row r="295" spans="1:1">
      <c r="A295" s="403"/>
    </row>
    <row r="296" spans="1:1">
      <c r="A296" s="403"/>
    </row>
    <row r="297" spans="1:1">
      <c r="A297" s="403"/>
    </row>
    <row r="298" spans="1:1">
      <c r="A298" s="403"/>
    </row>
    <row r="299" spans="1:1">
      <c r="A299" s="403"/>
    </row>
    <row r="300" spans="1:1">
      <c r="A300" s="403"/>
    </row>
    <row r="301" spans="1:1">
      <c r="A301" s="403"/>
    </row>
    <row r="302" spans="1:1">
      <c r="A302" s="403"/>
    </row>
    <row r="303" spans="1:1">
      <c r="A303" s="403"/>
    </row>
    <row r="304" spans="1:1">
      <c r="A304" s="403"/>
    </row>
    <row r="305" spans="1:1">
      <c r="A305" s="403"/>
    </row>
    <row r="306" spans="1:1">
      <c r="A306" s="403"/>
    </row>
    <row r="307" spans="1:1">
      <c r="A307" s="403"/>
    </row>
    <row r="308" spans="1:1">
      <c r="A308" s="403"/>
    </row>
    <row r="309" spans="1:1">
      <c r="A309" s="403"/>
    </row>
    <row r="310" spans="1:1">
      <c r="A310" s="403"/>
    </row>
    <row r="311" spans="1:1">
      <c r="A311" s="403"/>
    </row>
    <row r="312" spans="1:1">
      <c r="A312" s="403"/>
    </row>
    <row r="313" spans="1:1">
      <c r="A313" s="403"/>
    </row>
    <row r="314" spans="1:1">
      <c r="A314" s="403"/>
    </row>
    <row r="315" spans="1:1">
      <c r="A315" s="403"/>
    </row>
    <row r="316" spans="1:1">
      <c r="A316" s="403"/>
    </row>
    <row r="317" spans="1:1">
      <c r="A317" s="403"/>
    </row>
    <row r="318" spans="1:1">
      <c r="A318" s="403"/>
    </row>
    <row r="319" spans="1:1">
      <c r="A319" s="403"/>
    </row>
    <row r="320" spans="1:1">
      <c r="A320" s="403"/>
    </row>
    <row r="321" spans="1:1">
      <c r="A321" s="403"/>
    </row>
    <row r="322" spans="1:1">
      <c r="A322" s="403"/>
    </row>
  </sheetData>
  <mergeCells count="5">
    <mergeCell ref="F100:G100"/>
    <mergeCell ref="F99:G99"/>
    <mergeCell ref="B99:D99"/>
    <mergeCell ref="B100:D100"/>
    <mergeCell ref="A2:G2"/>
  </mergeCells>
  <pageMargins left="0.23622047244094491" right="0.15748031496062992" top="0.19685039370078741" bottom="0.19685039370078741" header="0.31496062992125984" footer="0.31496062992125984"/>
  <pageSetup paperSize="9" scale="92" orientation="landscape" r:id="rId1"/>
  <ignoredErrors>
    <ignoredError sqref="G30 G24 G39 G55 G77 G84:G89 G92:G93 G73 G75" evalError="1"/>
    <ignoredError sqref="C75:D75 E8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R16" sqref="R16"/>
    </sheetView>
  </sheetViews>
  <sheetFormatPr defaultRowHeight="18.75"/>
  <cols>
    <col min="1" max="1" width="80.140625" style="2" customWidth="1"/>
    <col min="2" max="2" width="12.7109375" style="9" customWidth="1"/>
    <col min="3" max="7" width="25.7109375" style="9" customWidth="1"/>
    <col min="8" max="8" width="21.140625" style="9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09" t="s">
        <v>361</v>
      </c>
    </row>
    <row r="2" spans="1:9" ht="39" customHeight="1">
      <c r="A2" s="489" t="s">
        <v>131</v>
      </c>
      <c r="B2" s="489"/>
      <c r="C2" s="489"/>
      <c r="D2" s="489"/>
      <c r="E2" s="489"/>
      <c r="F2" s="489"/>
      <c r="G2" s="489"/>
      <c r="H2" s="489"/>
    </row>
    <row r="3" spans="1:9" ht="30" customHeight="1">
      <c r="A3" s="522" t="s">
        <v>402</v>
      </c>
      <c r="B3" s="522"/>
      <c r="C3" s="522"/>
      <c r="D3" s="522"/>
      <c r="E3" s="522"/>
      <c r="F3" s="522"/>
      <c r="G3" s="522"/>
      <c r="H3" s="522"/>
    </row>
    <row r="4" spans="1:9" ht="58.5" customHeight="1">
      <c r="A4" s="520" t="s">
        <v>161</v>
      </c>
      <c r="B4" s="471" t="s">
        <v>18</v>
      </c>
      <c r="C4" s="471" t="s">
        <v>140</v>
      </c>
      <c r="D4" s="471"/>
      <c r="E4" s="472" t="s">
        <v>459</v>
      </c>
      <c r="F4" s="472"/>
      <c r="G4" s="472"/>
      <c r="H4" s="472"/>
    </row>
    <row r="5" spans="1:9" ht="68.25" customHeight="1">
      <c r="A5" s="521"/>
      <c r="B5" s="471"/>
      <c r="C5" s="112" t="s">
        <v>457</v>
      </c>
      <c r="D5" s="112" t="s">
        <v>458</v>
      </c>
      <c r="E5" s="112" t="s">
        <v>151</v>
      </c>
      <c r="F5" s="112" t="s">
        <v>146</v>
      </c>
      <c r="G5" s="113" t="s">
        <v>157</v>
      </c>
      <c r="H5" s="113" t="s">
        <v>158</v>
      </c>
    </row>
    <row r="6" spans="1:9" ht="33.75" customHeight="1">
      <c r="A6" s="114">
        <v>1</v>
      </c>
      <c r="B6" s="112">
        <v>2</v>
      </c>
      <c r="C6" s="114">
        <v>3</v>
      </c>
      <c r="D6" s="112">
        <v>4</v>
      </c>
      <c r="E6" s="114">
        <v>5</v>
      </c>
      <c r="F6" s="112">
        <v>6</v>
      </c>
      <c r="G6" s="114">
        <v>7</v>
      </c>
      <c r="H6" s="112">
        <v>8</v>
      </c>
    </row>
    <row r="7" spans="1:9" s="4" customFormat="1" ht="71.25" customHeight="1">
      <c r="A7" s="115" t="s">
        <v>69</v>
      </c>
      <c r="B7" s="147">
        <v>4000</v>
      </c>
      <c r="C7" s="117">
        <f>SUM(C8:C13)</f>
        <v>12329</v>
      </c>
      <c r="D7" s="117">
        <f>SUM(D8:D13)</f>
        <v>3789</v>
      </c>
      <c r="E7" s="117">
        <f>SUM(E8:E13)</f>
        <v>1599</v>
      </c>
      <c r="F7" s="117">
        <f>SUM(F8:F13)</f>
        <v>3789</v>
      </c>
      <c r="G7" s="117">
        <f>F7-E7</f>
        <v>2190</v>
      </c>
      <c r="H7" s="309">
        <f>(F7/E7)*100</f>
        <v>236.96060037523452</v>
      </c>
    </row>
    <row r="8" spans="1:9" ht="62.25" customHeight="1">
      <c r="A8" s="119" t="s">
        <v>1</v>
      </c>
      <c r="B8" s="145" t="s">
        <v>134</v>
      </c>
      <c r="C8" s="327">
        <v>0</v>
      </c>
      <c r="D8" s="121">
        <v>0</v>
      </c>
      <c r="E8" s="121">
        <v>0</v>
      </c>
      <c r="F8" s="121">
        <v>0</v>
      </c>
      <c r="G8" s="121">
        <f t="shared" ref="G8:G13" si="0">F8-E8</f>
        <v>0</v>
      </c>
      <c r="H8" s="215" t="e">
        <f t="shared" ref="H8:H13" si="1">(F8/E8)*100</f>
        <v>#DIV/0!</v>
      </c>
    </row>
    <row r="9" spans="1:9" ht="57.75" customHeight="1">
      <c r="A9" s="119" t="s">
        <v>2</v>
      </c>
      <c r="B9" s="145">
        <v>4020</v>
      </c>
      <c r="C9" s="327">
        <v>1162</v>
      </c>
      <c r="D9" s="327">
        <v>2953</v>
      </c>
      <c r="E9" s="327">
        <v>399</v>
      </c>
      <c r="F9" s="121">
        <v>2953</v>
      </c>
      <c r="G9" s="121">
        <f t="shared" si="0"/>
        <v>2554</v>
      </c>
      <c r="H9" s="122">
        <f t="shared" si="1"/>
        <v>740.10025062656644</v>
      </c>
    </row>
    <row r="10" spans="1:9" ht="70.5" customHeight="1">
      <c r="A10" s="119" t="s">
        <v>28</v>
      </c>
      <c r="B10" s="145">
        <v>4030</v>
      </c>
      <c r="C10" s="327">
        <v>341</v>
      </c>
      <c r="D10" s="327">
        <v>406</v>
      </c>
      <c r="E10" s="327">
        <v>200</v>
      </c>
      <c r="F10" s="121">
        <v>406</v>
      </c>
      <c r="G10" s="121">
        <f t="shared" si="0"/>
        <v>206</v>
      </c>
      <c r="H10" s="122">
        <f t="shared" si="1"/>
        <v>202.99999999999997</v>
      </c>
    </row>
    <row r="11" spans="1:9" ht="59.25" customHeight="1">
      <c r="A11" s="119" t="s">
        <v>3</v>
      </c>
      <c r="B11" s="145">
        <v>4040</v>
      </c>
      <c r="C11" s="425">
        <v>9336</v>
      </c>
      <c r="D11" s="327">
        <v>220</v>
      </c>
      <c r="E11" s="327">
        <v>0</v>
      </c>
      <c r="F11" s="121">
        <v>220</v>
      </c>
      <c r="G11" s="121">
        <f t="shared" si="0"/>
        <v>220</v>
      </c>
      <c r="H11" s="215" t="e">
        <f t="shared" si="1"/>
        <v>#DIV/0!</v>
      </c>
    </row>
    <row r="12" spans="1:9" ht="70.5" customHeight="1">
      <c r="A12" s="119" t="s">
        <v>60</v>
      </c>
      <c r="B12" s="145">
        <v>4050</v>
      </c>
      <c r="C12" s="327">
        <v>371</v>
      </c>
      <c r="D12" s="327">
        <v>5</v>
      </c>
      <c r="E12" s="327">
        <v>1000</v>
      </c>
      <c r="F12" s="121">
        <v>5</v>
      </c>
      <c r="G12" s="121">
        <f t="shared" si="0"/>
        <v>-995</v>
      </c>
      <c r="H12" s="122">
        <f t="shared" si="1"/>
        <v>0.5</v>
      </c>
    </row>
    <row r="13" spans="1:9" ht="59.25" customHeight="1">
      <c r="A13" s="119" t="s">
        <v>212</v>
      </c>
      <c r="B13" s="145">
        <v>4060</v>
      </c>
      <c r="C13" s="327">
        <v>1119</v>
      </c>
      <c r="D13" s="327">
        <v>205</v>
      </c>
      <c r="E13" s="327">
        <v>0</v>
      </c>
      <c r="F13" s="121">
        <v>205</v>
      </c>
      <c r="G13" s="121">
        <f t="shared" si="0"/>
        <v>205</v>
      </c>
      <c r="H13" s="215" t="e">
        <f t="shared" si="1"/>
        <v>#DIV/0!</v>
      </c>
    </row>
    <row r="14" spans="1:9" ht="20.25">
      <c r="A14" s="131"/>
      <c r="B14" s="131"/>
      <c r="C14" s="131"/>
      <c r="D14" s="131"/>
      <c r="E14" s="131"/>
      <c r="F14" s="131"/>
      <c r="G14" s="131"/>
      <c r="H14" s="131"/>
    </row>
    <row r="15" spans="1:9" ht="20.25">
      <c r="A15" s="131"/>
      <c r="B15" s="131"/>
      <c r="C15" s="131"/>
      <c r="D15" s="131"/>
      <c r="E15" s="131"/>
      <c r="F15" s="131"/>
      <c r="G15" s="131"/>
      <c r="H15" s="131"/>
    </row>
    <row r="16" spans="1:9" s="1" customFormat="1" ht="19.5" customHeight="1">
      <c r="A16" s="146"/>
      <c r="B16" s="142"/>
      <c r="C16" s="142"/>
      <c r="D16" s="142"/>
      <c r="E16" s="142"/>
      <c r="F16" s="142"/>
      <c r="G16" s="142"/>
      <c r="H16" s="142"/>
      <c r="I16" s="2"/>
    </row>
    <row r="17" spans="1:8" ht="54" customHeight="1">
      <c r="A17" s="128" t="s">
        <v>499</v>
      </c>
      <c r="B17" s="129"/>
      <c r="C17" s="519" t="s">
        <v>142</v>
      </c>
      <c r="D17" s="519"/>
      <c r="E17" s="130"/>
      <c r="F17" s="493" t="s">
        <v>500</v>
      </c>
      <c r="G17" s="523"/>
      <c r="H17" s="131"/>
    </row>
    <row r="18" spans="1:8" s="1" customFormat="1" ht="37.5" customHeight="1">
      <c r="A18" s="44" t="s">
        <v>65</v>
      </c>
      <c r="B18" s="47"/>
      <c r="C18" s="502" t="s">
        <v>66</v>
      </c>
      <c r="D18" s="502"/>
      <c r="E18" s="47"/>
      <c r="F18" s="491" t="s">
        <v>182</v>
      </c>
      <c r="G18" s="491"/>
      <c r="H18" s="48"/>
    </row>
    <row r="19" spans="1:8">
      <c r="A19" s="19"/>
    </row>
    <row r="20" spans="1:8">
      <c r="A20" s="19"/>
    </row>
    <row r="21" spans="1:8">
      <c r="A21" s="19"/>
    </row>
    <row r="22" spans="1:8">
      <c r="A22" s="19"/>
    </row>
    <row r="23" spans="1:8">
      <c r="A23" s="19"/>
    </row>
    <row r="24" spans="1:8">
      <c r="A24" s="19"/>
    </row>
    <row r="25" spans="1:8">
      <c r="A25" s="19"/>
    </row>
    <row r="26" spans="1:8">
      <c r="A26" s="19"/>
    </row>
    <row r="27" spans="1:8">
      <c r="A27" s="19"/>
    </row>
    <row r="28" spans="1:8">
      <c r="A28" s="19"/>
    </row>
    <row r="29" spans="1:8">
      <c r="A29" s="19"/>
    </row>
    <row r="30" spans="1:8">
      <c r="A30" s="19"/>
    </row>
    <row r="31" spans="1:8">
      <c r="A31" s="19"/>
    </row>
    <row r="32" spans="1:8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19"/>
    </row>
    <row r="43" spans="1:1">
      <c r="A43" s="19"/>
    </row>
    <row r="44" spans="1:1">
      <c r="A44" s="19"/>
    </row>
    <row r="45" spans="1:1">
      <c r="A45" s="19"/>
    </row>
    <row r="46" spans="1:1">
      <c r="A46" s="19"/>
    </row>
    <row r="47" spans="1:1">
      <c r="A47" s="19"/>
    </row>
    <row r="48" spans="1:1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3"/>
  </sheetPr>
  <dimension ref="A2:M291"/>
  <sheetViews>
    <sheetView view="pageBreakPreview" zoomScale="60" workbookViewId="0">
      <selection activeCell="F70" sqref="F70:G70"/>
    </sheetView>
  </sheetViews>
  <sheetFormatPr defaultRowHeight="18.75"/>
  <cols>
    <col min="1" max="1" width="70.28515625" style="2" customWidth="1"/>
    <col min="2" max="2" width="16" style="419" customWidth="1"/>
    <col min="3" max="3" width="19.85546875" style="419" customWidth="1"/>
    <col min="4" max="4" width="21.28515625" style="419" customWidth="1"/>
    <col min="5" max="5" width="23.42578125" style="419" customWidth="1"/>
    <col min="6" max="6" width="22.28515625" style="419" customWidth="1"/>
    <col min="7" max="7" width="24.140625" style="419" customWidth="1"/>
    <col min="8" max="16384" width="9.140625" style="2"/>
  </cols>
  <sheetData>
    <row r="2" spans="1:7" ht="33.75" customHeight="1">
      <c r="A2" s="517" t="s">
        <v>449</v>
      </c>
      <c r="B2" s="517"/>
      <c r="C2" s="517"/>
      <c r="D2" s="517"/>
      <c r="E2" s="517"/>
      <c r="F2" s="517"/>
      <c r="G2" s="517"/>
    </row>
    <row r="3" spans="1:7" ht="28.5" customHeight="1">
      <c r="A3" s="421"/>
      <c r="B3" s="22"/>
      <c r="C3" s="22"/>
      <c r="D3" s="421"/>
      <c r="E3" s="421"/>
      <c r="F3" s="421"/>
      <c r="G3" s="22"/>
    </row>
    <row r="4" spans="1:7" ht="62.25" customHeight="1">
      <c r="A4" s="208" t="s">
        <v>161</v>
      </c>
      <c r="B4" s="209" t="s">
        <v>18</v>
      </c>
      <c r="C4" s="209" t="s">
        <v>462</v>
      </c>
      <c r="D4" s="209" t="s">
        <v>465</v>
      </c>
      <c r="E4" s="209" t="s">
        <v>464</v>
      </c>
      <c r="F4" s="209" t="s">
        <v>420</v>
      </c>
      <c r="G4" s="210" t="s">
        <v>467</v>
      </c>
    </row>
    <row r="5" spans="1:7" ht="23.25" customHeight="1">
      <c r="A5" s="183">
        <v>1</v>
      </c>
      <c r="B5" s="184">
        <v>2</v>
      </c>
      <c r="C5" s="184">
        <v>3</v>
      </c>
      <c r="D5" s="184">
        <v>4</v>
      </c>
      <c r="E5" s="184">
        <v>5</v>
      </c>
      <c r="F5" s="184">
        <v>6</v>
      </c>
      <c r="G5" s="184">
        <v>7</v>
      </c>
    </row>
    <row r="6" spans="1:7" ht="39" customHeight="1">
      <c r="A6" s="429" t="s">
        <v>69</v>
      </c>
      <c r="B6" s="430">
        <v>4000</v>
      </c>
      <c r="C6" s="431">
        <f>C10+C51+C55+C61+C66</f>
        <v>12329</v>
      </c>
      <c r="D6" s="431">
        <f t="shared" ref="D6:E6" si="0">D10+D51+D55+D61+D66</f>
        <v>1599</v>
      </c>
      <c r="E6" s="431">
        <f t="shared" si="0"/>
        <v>3789</v>
      </c>
      <c r="F6" s="279">
        <f>E6-D6</f>
        <v>2190</v>
      </c>
      <c r="G6" s="432">
        <f>(E6/D6)*100</f>
        <v>236.96060037523452</v>
      </c>
    </row>
    <row r="7" spans="1:7" ht="33" hidden="1" customHeight="1">
      <c r="A7" s="433" t="s">
        <v>1</v>
      </c>
      <c r="B7" s="434">
        <v>4010</v>
      </c>
      <c r="C7" s="434"/>
      <c r="D7" s="193"/>
      <c r="E7" s="193"/>
      <c r="F7" s="192">
        <f t="shared" ref="F7:F61" si="1">E7-D7</f>
        <v>0</v>
      </c>
      <c r="G7" s="435" t="e">
        <f t="shared" ref="G7:G61" si="2">(E7/D7)*100</f>
        <v>#DIV/0!</v>
      </c>
    </row>
    <row r="8" spans="1:7" ht="18" hidden="1" customHeight="1">
      <c r="A8" s="436"/>
      <c r="B8" s="184"/>
      <c r="C8" s="184"/>
      <c r="D8" s="192"/>
      <c r="E8" s="192"/>
      <c r="F8" s="192">
        <f t="shared" si="1"/>
        <v>0</v>
      </c>
      <c r="G8" s="435" t="e">
        <f t="shared" si="2"/>
        <v>#DIV/0!</v>
      </c>
    </row>
    <row r="9" spans="1:7" s="106" customFormat="1" ht="20.25" hidden="1" customHeight="1">
      <c r="A9" s="437"/>
      <c r="B9" s="438"/>
      <c r="C9" s="438"/>
      <c r="D9" s="192"/>
      <c r="E9" s="192"/>
      <c r="F9" s="192">
        <f t="shared" si="1"/>
        <v>0</v>
      </c>
      <c r="G9" s="435" t="e">
        <f t="shared" si="2"/>
        <v>#DIV/0!</v>
      </c>
    </row>
    <row r="10" spans="1:7" s="106" customFormat="1" ht="35.25" customHeight="1">
      <c r="A10" s="439" t="s">
        <v>2</v>
      </c>
      <c r="B10" s="440">
        <v>4020</v>
      </c>
      <c r="C10" s="441">
        <f>SUM(C11:C50)</f>
        <v>1162</v>
      </c>
      <c r="D10" s="441">
        <f>SUM(D11:D50)</f>
        <v>399</v>
      </c>
      <c r="E10" s="441">
        <f>SUM(E11:E50)</f>
        <v>2953</v>
      </c>
      <c r="F10" s="442">
        <f t="shared" si="1"/>
        <v>2554</v>
      </c>
      <c r="G10" s="443">
        <f t="shared" si="2"/>
        <v>740.10025062656644</v>
      </c>
    </row>
    <row r="11" spans="1:7" s="106" customFormat="1" ht="34.5" customHeight="1">
      <c r="A11" s="104" t="s">
        <v>606</v>
      </c>
      <c r="B11" s="444"/>
      <c r="C11" s="428">
        <v>124</v>
      </c>
      <c r="D11" s="193">
        <v>0</v>
      </c>
      <c r="E11" s="428">
        <v>0</v>
      </c>
      <c r="F11" s="445">
        <f t="shared" ref="F11:F27" si="3">E11-D11</f>
        <v>0</v>
      </c>
      <c r="G11" s="435" t="e">
        <f t="shared" ref="G11:G27" si="4">(E11/D11)*100</f>
        <v>#DIV/0!</v>
      </c>
    </row>
    <row r="12" spans="1:7" s="106" customFormat="1" ht="39" customHeight="1">
      <c r="A12" s="104" t="s">
        <v>563</v>
      </c>
      <c r="B12" s="444"/>
      <c r="C12" s="428">
        <v>21</v>
      </c>
      <c r="D12" s="193">
        <v>0</v>
      </c>
      <c r="E12" s="428">
        <v>0</v>
      </c>
      <c r="F12" s="445">
        <f t="shared" si="3"/>
        <v>0</v>
      </c>
      <c r="G12" s="435" t="e">
        <f t="shared" si="4"/>
        <v>#DIV/0!</v>
      </c>
    </row>
    <row r="13" spans="1:7" s="106" customFormat="1" ht="54.75" customHeight="1">
      <c r="A13" s="104" t="s">
        <v>607</v>
      </c>
      <c r="B13" s="444"/>
      <c r="C13" s="428">
        <v>9</v>
      </c>
      <c r="D13" s="193">
        <v>0</v>
      </c>
      <c r="E13" s="428">
        <v>0</v>
      </c>
      <c r="F13" s="445">
        <f t="shared" si="3"/>
        <v>0</v>
      </c>
      <c r="G13" s="435" t="e">
        <f t="shared" si="4"/>
        <v>#DIV/0!</v>
      </c>
    </row>
    <row r="14" spans="1:7" s="106" customFormat="1" ht="39" customHeight="1">
      <c r="A14" s="104" t="s">
        <v>565</v>
      </c>
      <c r="B14" s="444"/>
      <c r="C14" s="428">
        <v>30</v>
      </c>
      <c r="D14" s="193">
        <v>0</v>
      </c>
      <c r="E14" s="428">
        <v>0</v>
      </c>
      <c r="F14" s="445">
        <f t="shared" si="3"/>
        <v>0</v>
      </c>
      <c r="G14" s="435" t="e">
        <f t="shared" si="4"/>
        <v>#DIV/0!</v>
      </c>
    </row>
    <row r="15" spans="1:7" s="106" customFormat="1" ht="39" customHeight="1">
      <c r="A15" s="104" t="s">
        <v>608</v>
      </c>
      <c r="B15" s="444"/>
      <c r="C15" s="428">
        <v>329</v>
      </c>
      <c r="D15" s="193">
        <v>0</v>
      </c>
      <c r="E15" s="428">
        <v>0</v>
      </c>
      <c r="F15" s="445">
        <f t="shared" si="3"/>
        <v>0</v>
      </c>
      <c r="G15" s="435" t="e">
        <f t="shared" si="4"/>
        <v>#DIV/0!</v>
      </c>
    </row>
    <row r="16" spans="1:7" s="106" customFormat="1" ht="39" customHeight="1">
      <c r="A16" s="104" t="s">
        <v>650</v>
      </c>
      <c r="B16" s="444"/>
      <c r="C16" s="428">
        <v>9</v>
      </c>
      <c r="D16" s="193">
        <v>0</v>
      </c>
      <c r="E16" s="428">
        <v>33</v>
      </c>
      <c r="F16" s="445">
        <f t="shared" si="3"/>
        <v>33</v>
      </c>
      <c r="G16" s="435" t="e">
        <f t="shared" si="4"/>
        <v>#DIV/0!</v>
      </c>
    </row>
    <row r="17" spans="1:7" s="106" customFormat="1" ht="39" customHeight="1">
      <c r="A17" s="104" t="s">
        <v>567</v>
      </c>
      <c r="B17" s="444"/>
      <c r="C17" s="428">
        <v>8</v>
      </c>
      <c r="D17" s="193">
        <v>0</v>
      </c>
      <c r="E17" s="428">
        <v>0</v>
      </c>
      <c r="F17" s="445">
        <f t="shared" si="3"/>
        <v>0</v>
      </c>
      <c r="G17" s="435" t="e">
        <f t="shared" si="4"/>
        <v>#DIV/0!</v>
      </c>
    </row>
    <row r="18" spans="1:7" s="106" customFormat="1" ht="39" customHeight="1">
      <c r="A18" s="104" t="s">
        <v>568</v>
      </c>
      <c r="B18" s="444"/>
      <c r="C18" s="428">
        <v>31</v>
      </c>
      <c r="D18" s="193">
        <v>0</v>
      </c>
      <c r="E18" s="428">
        <v>0</v>
      </c>
      <c r="F18" s="445">
        <f t="shared" si="3"/>
        <v>0</v>
      </c>
      <c r="G18" s="435" t="e">
        <f t="shared" si="4"/>
        <v>#DIV/0!</v>
      </c>
    </row>
    <row r="19" spans="1:7" s="106" customFormat="1" ht="39" customHeight="1">
      <c r="A19" s="104" t="s">
        <v>569</v>
      </c>
      <c r="B19" s="444"/>
      <c r="C19" s="428">
        <v>9</v>
      </c>
      <c r="D19" s="193">
        <v>0</v>
      </c>
      <c r="E19" s="428">
        <v>0</v>
      </c>
      <c r="F19" s="445">
        <f t="shared" si="3"/>
        <v>0</v>
      </c>
      <c r="G19" s="435" t="e">
        <f t="shared" si="4"/>
        <v>#DIV/0!</v>
      </c>
    </row>
    <row r="20" spans="1:7" s="106" customFormat="1" ht="39" customHeight="1">
      <c r="A20" s="104" t="s">
        <v>570</v>
      </c>
      <c r="B20" s="444"/>
      <c r="C20" s="428">
        <v>27</v>
      </c>
      <c r="D20" s="193">
        <v>0</v>
      </c>
      <c r="E20" s="428">
        <v>0</v>
      </c>
      <c r="F20" s="445">
        <f t="shared" si="3"/>
        <v>0</v>
      </c>
      <c r="G20" s="435" t="e">
        <f t="shared" si="4"/>
        <v>#DIV/0!</v>
      </c>
    </row>
    <row r="21" spans="1:7" s="106" customFormat="1" ht="39" customHeight="1">
      <c r="A21" s="104" t="s">
        <v>571</v>
      </c>
      <c r="B21" s="444"/>
      <c r="C21" s="428">
        <v>20</v>
      </c>
      <c r="D21" s="193">
        <v>0</v>
      </c>
      <c r="E21" s="428">
        <v>0</v>
      </c>
      <c r="F21" s="445">
        <f t="shared" si="3"/>
        <v>0</v>
      </c>
      <c r="G21" s="435" t="e">
        <f t="shared" si="4"/>
        <v>#DIV/0!</v>
      </c>
    </row>
    <row r="22" spans="1:7" s="106" customFormat="1" ht="42.75" customHeight="1">
      <c r="A22" s="104" t="s">
        <v>609</v>
      </c>
      <c r="B22" s="444"/>
      <c r="C22" s="428">
        <v>442</v>
      </c>
      <c r="D22" s="193">
        <v>0</v>
      </c>
      <c r="E22" s="428">
        <v>0</v>
      </c>
      <c r="F22" s="445">
        <f t="shared" si="3"/>
        <v>0</v>
      </c>
      <c r="G22" s="435" t="e">
        <f t="shared" si="4"/>
        <v>#DIV/0!</v>
      </c>
    </row>
    <row r="23" spans="1:7" s="106" customFormat="1" ht="44.25" customHeight="1">
      <c r="A23" s="104" t="s">
        <v>610</v>
      </c>
      <c r="B23" s="444"/>
      <c r="C23" s="428">
        <v>4</v>
      </c>
      <c r="D23" s="193">
        <v>0</v>
      </c>
      <c r="E23" s="428">
        <v>0</v>
      </c>
      <c r="F23" s="445">
        <f t="shared" si="3"/>
        <v>0</v>
      </c>
      <c r="G23" s="435" t="e">
        <f t="shared" si="4"/>
        <v>#DIV/0!</v>
      </c>
    </row>
    <row r="24" spans="1:7" s="106" customFormat="1" ht="39" customHeight="1">
      <c r="A24" s="104" t="s">
        <v>574</v>
      </c>
      <c r="B24" s="444"/>
      <c r="C24" s="428">
        <v>27</v>
      </c>
      <c r="D24" s="193">
        <v>0</v>
      </c>
      <c r="E24" s="428">
        <v>0</v>
      </c>
      <c r="F24" s="445">
        <f t="shared" si="3"/>
        <v>0</v>
      </c>
      <c r="G24" s="435" t="e">
        <f t="shared" si="4"/>
        <v>#DIV/0!</v>
      </c>
    </row>
    <row r="25" spans="1:7" s="106" customFormat="1" ht="39" customHeight="1">
      <c r="A25" s="104" t="s">
        <v>611</v>
      </c>
      <c r="B25" s="444"/>
      <c r="C25" s="428">
        <v>10</v>
      </c>
      <c r="D25" s="193">
        <v>0</v>
      </c>
      <c r="E25" s="428">
        <v>0</v>
      </c>
      <c r="F25" s="445">
        <f t="shared" si="3"/>
        <v>0</v>
      </c>
      <c r="G25" s="435" t="e">
        <f t="shared" si="4"/>
        <v>#DIV/0!</v>
      </c>
    </row>
    <row r="26" spans="1:7" s="106" customFormat="1" ht="39" customHeight="1">
      <c r="A26" s="104" t="s">
        <v>576</v>
      </c>
      <c r="B26" s="444"/>
      <c r="C26" s="428">
        <v>12</v>
      </c>
      <c r="D26" s="193">
        <v>0</v>
      </c>
      <c r="E26" s="428">
        <v>0</v>
      </c>
      <c r="F26" s="445">
        <f t="shared" si="3"/>
        <v>0</v>
      </c>
      <c r="G26" s="435" t="e">
        <f t="shared" si="4"/>
        <v>#DIV/0!</v>
      </c>
    </row>
    <row r="27" spans="1:7" s="106" customFormat="1" ht="39" customHeight="1">
      <c r="A27" s="104" t="s">
        <v>577</v>
      </c>
      <c r="B27" s="444"/>
      <c r="C27" s="428">
        <v>50</v>
      </c>
      <c r="D27" s="193">
        <v>0</v>
      </c>
      <c r="E27" s="428">
        <v>0</v>
      </c>
      <c r="F27" s="445">
        <f t="shared" si="3"/>
        <v>0</v>
      </c>
      <c r="G27" s="435" t="e">
        <f t="shared" si="4"/>
        <v>#DIV/0!</v>
      </c>
    </row>
    <row r="28" spans="1:7" s="106" customFormat="1" ht="39" customHeight="1">
      <c r="A28" s="104" t="s">
        <v>651</v>
      </c>
      <c r="B28" s="444"/>
      <c r="C28" s="428">
        <v>0</v>
      </c>
      <c r="D28" s="193">
        <v>0</v>
      </c>
      <c r="E28" s="428">
        <v>98</v>
      </c>
      <c r="F28" s="445">
        <f t="shared" ref="F28" si="5">E28-D28</f>
        <v>98</v>
      </c>
      <c r="G28" s="435" t="e">
        <f t="shared" ref="G28" si="6">(E28/D28)*100</f>
        <v>#DIV/0!</v>
      </c>
    </row>
    <row r="29" spans="1:7" s="106" customFormat="1" ht="39" customHeight="1">
      <c r="A29" s="104" t="s">
        <v>578</v>
      </c>
      <c r="B29" s="444"/>
      <c r="C29" s="428">
        <v>0</v>
      </c>
      <c r="D29" s="193">
        <v>324</v>
      </c>
      <c r="E29" s="428">
        <v>317</v>
      </c>
      <c r="F29" s="445">
        <f t="shared" ref="F29:F31" si="7">E29-D29</f>
        <v>-7</v>
      </c>
      <c r="G29" s="435">
        <f t="shared" ref="G29:G31" si="8">(E29/D29)*100</f>
        <v>97.839506172839506</v>
      </c>
    </row>
    <row r="30" spans="1:7" s="106" customFormat="1" ht="39" customHeight="1">
      <c r="A30" s="104" t="s">
        <v>579</v>
      </c>
      <c r="B30" s="444"/>
      <c r="C30" s="428">
        <v>0</v>
      </c>
      <c r="D30" s="193">
        <v>50</v>
      </c>
      <c r="E30" s="428">
        <v>48</v>
      </c>
      <c r="F30" s="445">
        <f t="shared" si="7"/>
        <v>-2</v>
      </c>
      <c r="G30" s="435">
        <f t="shared" si="8"/>
        <v>96</v>
      </c>
    </row>
    <row r="31" spans="1:7" s="106" customFormat="1" ht="39" customHeight="1">
      <c r="A31" s="104" t="s">
        <v>580</v>
      </c>
      <c r="B31" s="444"/>
      <c r="C31" s="428">
        <v>0</v>
      </c>
      <c r="D31" s="193">
        <v>10</v>
      </c>
      <c r="E31" s="428">
        <v>10</v>
      </c>
      <c r="F31" s="445">
        <f t="shared" si="7"/>
        <v>0</v>
      </c>
      <c r="G31" s="435">
        <f t="shared" si="8"/>
        <v>100</v>
      </c>
    </row>
    <row r="32" spans="1:7" s="106" customFormat="1" ht="42.75" customHeight="1">
      <c r="A32" s="446" t="s">
        <v>581</v>
      </c>
      <c r="B32" s="444"/>
      <c r="C32" s="428">
        <v>0</v>
      </c>
      <c r="D32" s="428">
        <v>15</v>
      </c>
      <c r="E32" s="428">
        <v>15</v>
      </c>
      <c r="F32" s="428">
        <f t="shared" ref="F32:F54" si="9">E32-D32</f>
        <v>0</v>
      </c>
      <c r="G32" s="192">
        <f t="shared" ref="G32:G54" si="10">(E32/D32)*100</f>
        <v>100</v>
      </c>
    </row>
    <row r="33" spans="1:7" s="106" customFormat="1" ht="39" customHeight="1">
      <c r="A33" s="104" t="s">
        <v>582</v>
      </c>
      <c r="B33" s="444"/>
      <c r="C33" s="428">
        <v>0</v>
      </c>
      <c r="D33" s="193">
        <v>0</v>
      </c>
      <c r="E33" s="428">
        <v>200</v>
      </c>
      <c r="F33" s="445">
        <f t="shared" si="9"/>
        <v>200</v>
      </c>
      <c r="G33" s="435" t="e">
        <f t="shared" si="10"/>
        <v>#DIV/0!</v>
      </c>
    </row>
    <row r="34" spans="1:7" s="106" customFormat="1" ht="39" customHeight="1">
      <c r="A34" s="104" t="s">
        <v>583</v>
      </c>
      <c r="B34" s="444"/>
      <c r="C34" s="428">
        <v>0</v>
      </c>
      <c r="D34" s="193">
        <v>0</v>
      </c>
      <c r="E34" s="428">
        <v>55</v>
      </c>
      <c r="F34" s="445">
        <f t="shared" si="9"/>
        <v>55</v>
      </c>
      <c r="G34" s="435" t="e">
        <f t="shared" si="10"/>
        <v>#DIV/0!</v>
      </c>
    </row>
    <row r="35" spans="1:7" s="106" customFormat="1" ht="39" customHeight="1">
      <c r="A35" s="104" t="s">
        <v>648</v>
      </c>
      <c r="B35" s="444"/>
      <c r="C35" s="428">
        <v>0</v>
      </c>
      <c r="D35" s="193">
        <v>0</v>
      </c>
      <c r="E35" s="428">
        <v>10</v>
      </c>
      <c r="F35" s="445">
        <f t="shared" si="9"/>
        <v>10</v>
      </c>
      <c r="G35" s="435" t="e">
        <f t="shared" si="10"/>
        <v>#DIV/0!</v>
      </c>
    </row>
    <row r="36" spans="1:7" s="106" customFormat="1" ht="39" customHeight="1">
      <c r="A36" s="104" t="s">
        <v>584</v>
      </c>
      <c r="B36" s="444"/>
      <c r="C36" s="428">
        <v>0</v>
      </c>
      <c r="D36" s="193">
        <v>0</v>
      </c>
      <c r="E36" s="428">
        <v>11</v>
      </c>
      <c r="F36" s="445">
        <f t="shared" si="9"/>
        <v>11</v>
      </c>
      <c r="G36" s="435" t="e">
        <f t="shared" si="10"/>
        <v>#DIV/0!</v>
      </c>
    </row>
    <row r="37" spans="1:7" s="106" customFormat="1" ht="39" customHeight="1">
      <c r="A37" s="104" t="s">
        <v>585</v>
      </c>
      <c r="B37" s="444"/>
      <c r="C37" s="428">
        <v>0</v>
      </c>
      <c r="D37" s="193">
        <v>0</v>
      </c>
      <c r="E37" s="428">
        <v>60</v>
      </c>
      <c r="F37" s="445">
        <f t="shared" si="9"/>
        <v>60</v>
      </c>
      <c r="G37" s="435" t="e">
        <f t="shared" si="10"/>
        <v>#DIV/0!</v>
      </c>
    </row>
    <row r="38" spans="1:7" s="106" customFormat="1" ht="39" customHeight="1">
      <c r="A38" s="104" t="s">
        <v>586</v>
      </c>
      <c r="B38" s="444"/>
      <c r="C38" s="428">
        <v>0</v>
      </c>
      <c r="D38" s="193">
        <v>0</v>
      </c>
      <c r="E38" s="428">
        <v>38</v>
      </c>
      <c r="F38" s="445">
        <f t="shared" si="9"/>
        <v>38</v>
      </c>
      <c r="G38" s="435" t="e">
        <f t="shared" si="10"/>
        <v>#DIV/0!</v>
      </c>
    </row>
    <row r="39" spans="1:7" s="106" customFormat="1" ht="39" customHeight="1">
      <c r="A39" s="104" t="s">
        <v>587</v>
      </c>
      <c r="B39" s="444"/>
      <c r="C39" s="428">
        <v>0</v>
      </c>
      <c r="D39" s="193">
        <v>0</v>
      </c>
      <c r="E39" s="428">
        <v>100</v>
      </c>
      <c r="F39" s="445">
        <f t="shared" si="9"/>
        <v>100</v>
      </c>
      <c r="G39" s="435" t="e">
        <f t="shared" si="10"/>
        <v>#DIV/0!</v>
      </c>
    </row>
    <row r="40" spans="1:7" s="106" customFormat="1" ht="39" customHeight="1">
      <c r="A40" s="104" t="s">
        <v>588</v>
      </c>
      <c r="B40" s="444"/>
      <c r="C40" s="428">
        <v>0</v>
      </c>
      <c r="D40" s="193">
        <v>0</v>
      </c>
      <c r="E40" s="428">
        <v>1076</v>
      </c>
      <c r="F40" s="445">
        <f t="shared" si="9"/>
        <v>1076</v>
      </c>
      <c r="G40" s="435" t="e">
        <f t="shared" si="10"/>
        <v>#DIV/0!</v>
      </c>
    </row>
    <row r="41" spans="1:7" s="106" customFormat="1" ht="39" customHeight="1">
      <c r="A41" s="104" t="s">
        <v>589</v>
      </c>
      <c r="B41" s="444"/>
      <c r="C41" s="428">
        <v>0</v>
      </c>
      <c r="D41" s="193">
        <v>0</v>
      </c>
      <c r="E41" s="428">
        <v>230</v>
      </c>
      <c r="F41" s="445">
        <f t="shared" si="9"/>
        <v>230</v>
      </c>
      <c r="G41" s="435" t="e">
        <f t="shared" si="10"/>
        <v>#DIV/0!</v>
      </c>
    </row>
    <row r="42" spans="1:7" s="106" customFormat="1" ht="39" customHeight="1">
      <c r="A42" s="104" t="s">
        <v>590</v>
      </c>
      <c r="B42" s="444"/>
      <c r="C42" s="428">
        <v>0</v>
      </c>
      <c r="D42" s="193">
        <v>0</v>
      </c>
      <c r="E42" s="428">
        <v>230</v>
      </c>
      <c r="F42" s="445">
        <f t="shared" si="9"/>
        <v>230</v>
      </c>
      <c r="G42" s="435" t="e">
        <f t="shared" si="10"/>
        <v>#DIV/0!</v>
      </c>
    </row>
    <row r="43" spans="1:7" s="106" customFormat="1" ht="39" customHeight="1">
      <c r="A43" s="104" t="s">
        <v>591</v>
      </c>
      <c r="B43" s="444"/>
      <c r="C43" s="428">
        <v>0</v>
      </c>
      <c r="D43" s="193">
        <v>0</v>
      </c>
      <c r="E43" s="428">
        <v>162</v>
      </c>
      <c r="F43" s="445">
        <f t="shared" si="9"/>
        <v>162</v>
      </c>
      <c r="G43" s="435" t="e">
        <f t="shared" si="10"/>
        <v>#DIV/0!</v>
      </c>
    </row>
    <row r="44" spans="1:7" s="106" customFormat="1" ht="39" customHeight="1">
      <c r="A44" s="104" t="s">
        <v>592</v>
      </c>
      <c r="B44" s="444"/>
      <c r="C44" s="428">
        <v>0</v>
      </c>
      <c r="D44" s="193">
        <v>0</v>
      </c>
      <c r="E44" s="428">
        <v>26</v>
      </c>
      <c r="F44" s="445">
        <f t="shared" si="9"/>
        <v>26</v>
      </c>
      <c r="G44" s="435" t="e">
        <f t="shared" si="10"/>
        <v>#DIV/0!</v>
      </c>
    </row>
    <row r="45" spans="1:7" s="106" customFormat="1" ht="39" customHeight="1">
      <c r="A45" s="104" t="s">
        <v>593</v>
      </c>
      <c r="B45" s="444"/>
      <c r="C45" s="428">
        <v>0</v>
      </c>
      <c r="D45" s="193">
        <v>0</v>
      </c>
      <c r="E45" s="428">
        <v>27</v>
      </c>
      <c r="F45" s="445">
        <f t="shared" si="9"/>
        <v>27</v>
      </c>
      <c r="G45" s="435" t="e">
        <f t="shared" si="10"/>
        <v>#DIV/0!</v>
      </c>
    </row>
    <row r="46" spans="1:7" s="106" customFormat="1" ht="39" customHeight="1">
      <c r="A46" s="104" t="s">
        <v>594</v>
      </c>
      <c r="B46" s="444"/>
      <c r="C46" s="428">
        <v>0</v>
      </c>
      <c r="D46" s="193">
        <v>0</v>
      </c>
      <c r="E46" s="428">
        <v>28</v>
      </c>
      <c r="F46" s="445">
        <f t="shared" si="9"/>
        <v>28</v>
      </c>
      <c r="G46" s="435" t="e">
        <f t="shared" si="10"/>
        <v>#DIV/0!</v>
      </c>
    </row>
    <row r="47" spans="1:7" s="106" customFormat="1" ht="39" customHeight="1">
      <c r="A47" s="104" t="s">
        <v>595</v>
      </c>
      <c r="B47" s="444"/>
      <c r="C47" s="428">
        <v>0</v>
      </c>
      <c r="D47" s="193">
        <v>0</v>
      </c>
      <c r="E47" s="428">
        <v>30</v>
      </c>
      <c r="F47" s="445">
        <f t="shared" si="9"/>
        <v>30</v>
      </c>
      <c r="G47" s="435" t="e">
        <f t="shared" si="10"/>
        <v>#DIV/0!</v>
      </c>
    </row>
    <row r="48" spans="1:7" s="106" customFormat="1" ht="39" customHeight="1">
      <c r="A48" s="104" t="s">
        <v>652</v>
      </c>
      <c r="B48" s="444"/>
      <c r="C48" s="428">
        <v>0</v>
      </c>
      <c r="D48" s="193">
        <v>0</v>
      </c>
      <c r="E48" s="428">
        <v>44</v>
      </c>
      <c r="F48" s="445">
        <f t="shared" si="9"/>
        <v>44</v>
      </c>
      <c r="G48" s="435" t="e">
        <f t="shared" si="10"/>
        <v>#DIV/0!</v>
      </c>
    </row>
    <row r="49" spans="1:13" s="106" customFormat="1" ht="39" customHeight="1">
      <c r="A49" s="104" t="s">
        <v>653</v>
      </c>
      <c r="B49" s="444"/>
      <c r="C49" s="428">
        <v>0</v>
      </c>
      <c r="D49" s="193">
        <v>0</v>
      </c>
      <c r="E49" s="428">
        <v>30</v>
      </c>
      <c r="F49" s="445">
        <f t="shared" si="9"/>
        <v>30</v>
      </c>
      <c r="G49" s="435" t="e">
        <f t="shared" si="10"/>
        <v>#DIV/0!</v>
      </c>
    </row>
    <row r="50" spans="1:13" s="106" customFormat="1" ht="39" customHeight="1">
      <c r="A50" s="104" t="s">
        <v>649</v>
      </c>
      <c r="B50" s="444"/>
      <c r="C50" s="428">
        <v>0</v>
      </c>
      <c r="D50" s="193">
        <v>0</v>
      </c>
      <c r="E50" s="428">
        <v>75</v>
      </c>
      <c r="F50" s="445">
        <f t="shared" si="9"/>
        <v>75</v>
      </c>
      <c r="G50" s="435" t="e">
        <f t="shared" si="10"/>
        <v>#DIV/0!</v>
      </c>
    </row>
    <row r="51" spans="1:13" s="106" customFormat="1" ht="45.75" customHeight="1">
      <c r="A51" s="439" t="s">
        <v>28</v>
      </c>
      <c r="B51" s="440">
        <v>4030</v>
      </c>
      <c r="C51" s="441">
        <f t="shared" ref="C51:D51" si="11">C52</f>
        <v>341</v>
      </c>
      <c r="D51" s="441">
        <f t="shared" si="11"/>
        <v>200</v>
      </c>
      <c r="E51" s="441">
        <f>SUM(E52:E54)</f>
        <v>406</v>
      </c>
      <c r="F51" s="441">
        <f t="shared" si="9"/>
        <v>206</v>
      </c>
      <c r="G51" s="451">
        <f t="shared" si="10"/>
        <v>202.99999999999997</v>
      </c>
    </row>
    <row r="52" spans="1:13" s="106" customFormat="1" ht="39" customHeight="1">
      <c r="A52" s="104" t="s">
        <v>596</v>
      </c>
      <c r="B52" s="444"/>
      <c r="C52" s="428">
        <v>341</v>
      </c>
      <c r="D52" s="193">
        <v>200</v>
      </c>
      <c r="E52" s="428">
        <v>194</v>
      </c>
      <c r="F52" s="445">
        <f t="shared" si="9"/>
        <v>-6</v>
      </c>
      <c r="G52" s="435">
        <f t="shared" si="10"/>
        <v>97</v>
      </c>
    </row>
    <row r="53" spans="1:13" s="106" customFormat="1" ht="39" customHeight="1">
      <c r="A53" s="104" t="s">
        <v>657</v>
      </c>
      <c r="B53" s="444"/>
      <c r="C53" s="428">
        <v>0</v>
      </c>
      <c r="D53" s="193">
        <v>0</v>
      </c>
      <c r="E53" s="428">
        <v>173</v>
      </c>
      <c r="F53" s="445">
        <f t="shared" si="9"/>
        <v>173</v>
      </c>
      <c r="G53" s="435" t="e">
        <f t="shared" si="10"/>
        <v>#DIV/0!</v>
      </c>
    </row>
    <row r="54" spans="1:13" s="106" customFormat="1" ht="39" customHeight="1">
      <c r="A54" s="104" t="s">
        <v>656</v>
      </c>
      <c r="B54" s="444"/>
      <c r="C54" s="428">
        <v>0</v>
      </c>
      <c r="D54" s="193">
        <v>0</v>
      </c>
      <c r="E54" s="428">
        <v>39</v>
      </c>
      <c r="F54" s="445">
        <f t="shared" si="9"/>
        <v>39</v>
      </c>
      <c r="G54" s="435" t="e">
        <f t="shared" si="10"/>
        <v>#DIV/0!</v>
      </c>
    </row>
    <row r="55" spans="1:13" s="106" customFormat="1" ht="42.75" customHeight="1">
      <c r="A55" s="439" t="s">
        <v>3</v>
      </c>
      <c r="B55" s="440">
        <v>4040</v>
      </c>
      <c r="C55" s="441">
        <f>SUM(C56:C58)</f>
        <v>9336</v>
      </c>
      <c r="D55" s="441">
        <f t="shared" ref="D55" si="12">SUM(D56:D58)</f>
        <v>0</v>
      </c>
      <c r="E55" s="441">
        <f>SUM(E56:E60)</f>
        <v>220</v>
      </c>
      <c r="F55" s="441">
        <f t="shared" si="1"/>
        <v>220</v>
      </c>
      <c r="G55" s="450" t="e">
        <f t="shared" si="2"/>
        <v>#DIV/0!</v>
      </c>
      <c r="M55" s="447"/>
    </row>
    <row r="56" spans="1:13" s="106" customFormat="1" ht="39" customHeight="1">
      <c r="A56" s="104" t="s">
        <v>661</v>
      </c>
      <c r="B56" s="444"/>
      <c r="C56" s="428">
        <v>9307</v>
      </c>
      <c r="D56" s="193">
        <v>0</v>
      </c>
      <c r="E56" s="428">
        <v>0</v>
      </c>
      <c r="F56" s="445">
        <f t="shared" si="1"/>
        <v>0</v>
      </c>
      <c r="G56" s="435" t="e">
        <f t="shared" si="2"/>
        <v>#DIV/0!</v>
      </c>
    </row>
    <row r="57" spans="1:13" s="106" customFormat="1" ht="39" customHeight="1">
      <c r="A57" s="104" t="s">
        <v>597</v>
      </c>
      <c r="B57" s="444"/>
      <c r="C57" s="428">
        <v>29</v>
      </c>
      <c r="D57" s="193">
        <v>0</v>
      </c>
      <c r="E57" s="428">
        <v>0</v>
      </c>
      <c r="F57" s="445">
        <f t="shared" si="1"/>
        <v>0</v>
      </c>
      <c r="G57" s="435" t="e">
        <f t="shared" si="2"/>
        <v>#DIV/0!</v>
      </c>
    </row>
    <row r="58" spans="1:13" s="106" customFormat="1" ht="39" customHeight="1">
      <c r="A58" s="104" t="s">
        <v>598</v>
      </c>
      <c r="B58" s="444"/>
      <c r="C58" s="428">
        <v>0</v>
      </c>
      <c r="D58" s="193">
        <v>0</v>
      </c>
      <c r="E58" s="428">
        <v>25</v>
      </c>
      <c r="F58" s="445">
        <f t="shared" si="1"/>
        <v>25</v>
      </c>
      <c r="G58" s="435" t="e">
        <f t="shared" si="2"/>
        <v>#DIV/0!</v>
      </c>
    </row>
    <row r="59" spans="1:13" s="106" customFormat="1" ht="39" customHeight="1">
      <c r="A59" s="104" t="s">
        <v>654</v>
      </c>
      <c r="B59" s="444"/>
      <c r="C59" s="428">
        <v>0</v>
      </c>
      <c r="D59" s="193">
        <v>0</v>
      </c>
      <c r="E59" s="428">
        <v>96</v>
      </c>
      <c r="F59" s="445">
        <f t="shared" si="1"/>
        <v>96</v>
      </c>
      <c r="G59" s="435"/>
    </row>
    <row r="60" spans="1:13" s="106" customFormat="1" ht="39" customHeight="1">
      <c r="A60" s="104" t="s">
        <v>655</v>
      </c>
      <c r="B60" s="444"/>
      <c r="C60" s="428">
        <v>0</v>
      </c>
      <c r="D60" s="193">
        <v>0</v>
      </c>
      <c r="E60" s="428">
        <v>99</v>
      </c>
      <c r="F60" s="445">
        <f t="shared" si="1"/>
        <v>99</v>
      </c>
      <c r="G60" s="435"/>
    </row>
    <row r="61" spans="1:13" s="106" customFormat="1" ht="50.25" customHeight="1">
      <c r="A61" s="439" t="s">
        <v>60</v>
      </c>
      <c r="B61" s="440">
        <v>4050</v>
      </c>
      <c r="C61" s="441">
        <f>SUM(C62:C65)</f>
        <v>371</v>
      </c>
      <c r="D61" s="441">
        <f t="shared" ref="D61" si="13">SUM(D62:D65)</f>
        <v>1000</v>
      </c>
      <c r="E61" s="441">
        <f>SUM(E62:E65)</f>
        <v>5</v>
      </c>
      <c r="F61" s="441">
        <f t="shared" si="1"/>
        <v>-995</v>
      </c>
      <c r="G61" s="451">
        <f t="shared" si="2"/>
        <v>0.5</v>
      </c>
    </row>
    <row r="62" spans="1:13" s="106" customFormat="1" ht="45.75" customHeight="1">
      <c r="A62" s="104" t="s">
        <v>599</v>
      </c>
      <c r="B62" s="444"/>
      <c r="C62" s="192">
        <v>0</v>
      </c>
      <c r="D62" s="428">
        <v>1000</v>
      </c>
      <c r="E62" s="192">
        <v>0</v>
      </c>
      <c r="F62" s="428">
        <f t="shared" ref="F62:F68" si="14">E62-D62</f>
        <v>-1000</v>
      </c>
      <c r="G62" s="192">
        <f t="shared" ref="G62:G68" si="15">(E62/D62)*100</f>
        <v>0</v>
      </c>
    </row>
    <row r="63" spans="1:13" s="106" customFormat="1" ht="42.75" customHeight="1">
      <c r="A63" s="448" t="s">
        <v>600</v>
      </c>
      <c r="B63" s="444"/>
      <c r="C63" s="449">
        <v>136</v>
      </c>
      <c r="D63" s="428">
        <v>0</v>
      </c>
      <c r="E63" s="449">
        <v>5</v>
      </c>
      <c r="F63" s="428">
        <f t="shared" si="14"/>
        <v>5</v>
      </c>
      <c r="G63" s="435" t="e">
        <f t="shared" si="15"/>
        <v>#DIV/0!</v>
      </c>
    </row>
    <row r="64" spans="1:13" s="106" customFormat="1" ht="39" customHeight="1">
      <c r="A64" s="104" t="s">
        <v>601</v>
      </c>
      <c r="B64" s="444"/>
      <c r="C64" s="428">
        <v>23</v>
      </c>
      <c r="D64" s="193">
        <v>0</v>
      </c>
      <c r="E64" s="428">
        <v>0</v>
      </c>
      <c r="F64" s="445">
        <f t="shared" si="14"/>
        <v>0</v>
      </c>
      <c r="G64" s="435" t="e">
        <f t="shared" si="15"/>
        <v>#DIV/0!</v>
      </c>
    </row>
    <row r="65" spans="1:7" s="106" customFormat="1" ht="39.75" customHeight="1">
      <c r="A65" s="448" t="s">
        <v>612</v>
      </c>
      <c r="B65" s="438"/>
      <c r="C65" s="449">
        <v>212</v>
      </c>
      <c r="D65" s="428">
        <v>0</v>
      </c>
      <c r="E65" s="192">
        <v>0</v>
      </c>
      <c r="F65" s="428">
        <f t="shared" si="14"/>
        <v>0</v>
      </c>
      <c r="G65" s="435" t="e">
        <f t="shared" si="15"/>
        <v>#DIV/0!</v>
      </c>
    </row>
    <row r="66" spans="1:7" s="106" customFormat="1" ht="34.5" customHeight="1">
      <c r="A66" s="439" t="s">
        <v>212</v>
      </c>
      <c r="B66" s="440">
        <v>4060</v>
      </c>
      <c r="C66" s="441">
        <f>SUM(C67:C68)</f>
        <v>1119</v>
      </c>
      <c r="D66" s="441">
        <f t="shared" ref="D66" si="16">SUM(D67:D68)</f>
        <v>0</v>
      </c>
      <c r="E66" s="441">
        <f>SUM(E67:E68)</f>
        <v>205</v>
      </c>
      <c r="F66" s="441">
        <f t="shared" si="14"/>
        <v>205</v>
      </c>
      <c r="G66" s="450" t="e">
        <f t="shared" si="15"/>
        <v>#DIV/0!</v>
      </c>
    </row>
    <row r="67" spans="1:7" s="106" customFormat="1" ht="48.75" customHeight="1">
      <c r="A67" s="448" t="s">
        <v>613</v>
      </c>
      <c r="B67" s="438"/>
      <c r="C67" s="449">
        <v>1119</v>
      </c>
      <c r="D67" s="428">
        <v>0</v>
      </c>
      <c r="E67" s="449">
        <v>202</v>
      </c>
      <c r="F67" s="428">
        <f t="shared" si="14"/>
        <v>202</v>
      </c>
      <c r="G67" s="435" t="e">
        <f t="shared" si="15"/>
        <v>#DIV/0!</v>
      </c>
    </row>
    <row r="68" spans="1:7" s="106" customFormat="1" ht="64.5" customHeight="1">
      <c r="A68" s="448" t="s">
        <v>604</v>
      </c>
      <c r="B68" s="438"/>
      <c r="C68" s="192">
        <v>0</v>
      </c>
      <c r="D68" s="428">
        <v>0</v>
      </c>
      <c r="E68" s="449">
        <v>3</v>
      </c>
      <c r="F68" s="428">
        <f t="shared" si="14"/>
        <v>3</v>
      </c>
      <c r="G68" s="435" t="e">
        <f t="shared" si="15"/>
        <v>#DIV/0!</v>
      </c>
    </row>
    <row r="69" spans="1:7" ht="44.25" customHeight="1">
      <c r="A69" s="186"/>
      <c r="B69" s="187"/>
      <c r="C69" s="187"/>
      <c r="D69" s="188"/>
      <c r="E69" s="189"/>
      <c r="F69" s="189"/>
      <c r="G69" s="189"/>
    </row>
    <row r="70" spans="1:7" ht="26.25" customHeight="1">
      <c r="A70" s="108" t="s">
        <v>499</v>
      </c>
      <c r="B70" s="524" t="s">
        <v>81</v>
      </c>
      <c r="C70" s="524"/>
      <c r="D70" s="524"/>
      <c r="E70" s="194"/>
      <c r="F70" s="505" t="s">
        <v>500</v>
      </c>
      <c r="G70" s="525"/>
    </row>
    <row r="71" spans="1:7">
      <c r="A71" s="420" t="s">
        <v>377</v>
      </c>
      <c r="B71" s="502" t="s">
        <v>66</v>
      </c>
      <c r="C71" s="502"/>
      <c r="D71" s="502"/>
      <c r="E71" s="211"/>
      <c r="F71" s="491" t="s">
        <v>182</v>
      </c>
      <c r="G71" s="491"/>
    </row>
    <row r="72" spans="1:7">
      <c r="A72" s="186"/>
      <c r="B72" s="187"/>
      <c r="C72" s="187"/>
      <c r="D72" s="188"/>
      <c r="E72" s="189"/>
      <c r="F72" s="189"/>
      <c r="G72" s="189"/>
    </row>
    <row r="73" spans="1:7">
      <c r="A73" s="186"/>
      <c r="B73" s="187"/>
      <c r="C73" s="187"/>
      <c r="D73" s="188"/>
      <c r="E73" s="189"/>
      <c r="F73" s="189"/>
      <c r="G73" s="189"/>
    </row>
    <row r="74" spans="1:7">
      <c r="A74" s="186"/>
      <c r="B74" s="187"/>
      <c r="C74" s="187"/>
      <c r="D74" s="188"/>
      <c r="E74" s="189"/>
      <c r="F74" s="189"/>
      <c r="G74" s="189"/>
    </row>
    <row r="75" spans="1:7">
      <c r="A75" s="186"/>
      <c r="B75" s="187"/>
      <c r="C75" s="187"/>
      <c r="D75" s="188"/>
      <c r="E75" s="189"/>
      <c r="F75" s="189"/>
      <c r="G75" s="189"/>
    </row>
    <row r="76" spans="1:7">
      <c r="A76" s="186"/>
      <c r="B76" s="187"/>
      <c r="C76" s="187"/>
      <c r="D76" s="188"/>
      <c r="E76" s="189"/>
      <c r="F76" s="189"/>
      <c r="G76" s="189"/>
    </row>
    <row r="77" spans="1:7">
      <c r="A77" s="186"/>
      <c r="B77" s="187"/>
      <c r="C77" s="187"/>
      <c r="D77" s="188"/>
      <c r="E77" s="189"/>
      <c r="F77" s="189"/>
      <c r="G77" s="189"/>
    </row>
    <row r="78" spans="1:7">
      <c r="A78" s="186"/>
      <c r="B78" s="187"/>
      <c r="C78" s="187"/>
      <c r="D78" s="188"/>
      <c r="E78" s="189"/>
      <c r="F78" s="189"/>
      <c r="G78" s="189"/>
    </row>
    <row r="79" spans="1:7">
      <c r="A79" s="186"/>
      <c r="B79" s="187"/>
      <c r="C79" s="187"/>
      <c r="D79" s="188"/>
      <c r="E79" s="189"/>
      <c r="F79" s="189"/>
      <c r="G79" s="189"/>
    </row>
    <row r="80" spans="1:7">
      <c r="A80" s="186"/>
      <c r="B80" s="187"/>
      <c r="C80" s="187"/>
      <c r="D80" s="188"/>
      <c r="E80" s="189"/>
      <c r="F80" s="189"/>
      <c r="G80" s="189"/>
    </row>
    <row r="81" spans="1:7">
      <c r="A81" s="186"/>
      <c r="B81" s="187"/>
      <c r="C81" s="187"/>
      <c r="D81" s="188"/>
      <c r="E81" s="189"/>
      <c r="F81" s="189"/>
      <c r="G81" s="189"/>
    </row>
    <row r="82" spans="1:7">
      <c r="A82" s="186"/>
      <c r="B82" s="187"/>
      <c r="C82" s="187"/>
      <c r="D82" s="188"/>
      <c r="E82" s="189"/>
      <c r="F82" s="189"/>
      <c r="G82" s="189"/>
    </row>
    <row r="83" spans="1:7">
      <c r="A83" s="186"/>
      <c r="B83" s="187"/>
      <c r="C83" s="187"/>
      <c r="D83" s="188"/>
      <c r="E83" s="189"/>
      <c r="F83" s="189"/>
      <c r="G83" s="189"/>
    </row>
    <row r="84" spans="1:7">
      <c r="A84" s="186"/>
      <c r="B84" s="187"/>
      <c r="C84" s="187"/>
      <c r="D84" s="188"/>
      <c r="E84" s="189"/>
      <c r="F84" s="189"/>
      <c r="G84" s="189"/>
    </row>
    <row r="85" spans="1:7">
      <c r="A85" s="186"/>
      <c r="B85" s="187"/>
      <c r="C85" s="187"/>
      <c r="D85" s="188"/>
      <c r="E85" s="189"/>
      <c r="F85" s="189"/>
      <c r="G85" s="189"/>
    </row>
    <row r="86" spans="1:7">
      <c r="A86" s="186"/>
      <c r="B86" s="187"/>
      <c r="C86" s="187"/>
      <c r="D86" s="188"/>
      <c r="E86" s="189"/>
      <c r="F86" s="189"/>
      <c r="G86" s="189"/>
    </row>
    <row r="87" spans="1:7">
      <c r="A87" s="186"/>
      <c r="B87" s="187"/>
      <c r="C87" s="187"/>
      <c r="D87" s="188"/>
      <c r="E87" s="189"/>
      <c r="F87" s="189"/>
      <c r="G87" s="189"/>
    </row>
    <row r="88" spans="1:7">
      <c r="A88" s="186"/>
      <c r="B88" s="187"/>
      <c r="C88" s="187"/>
      <c r="D88" s="188"/>
      <c r="E88" s="189"/>
      <c r="F88" s="189"/>
      <c r="G88" s="189"/>
    </row>
    <row r="89" spans="1:7">
      <c r="A89" s="186"/>
      <c r="B89" s="187"/>
      <c r="C89" s="187"/>
      <c r="D89" s="188"/>
      <c r="E89" s="189"/>
      <c r="F89" s="189"/>
      <c r="G89" s="189"/>
    </row>
    <row r="90" spans="1:7">
      <c r="A90" s="186"/>
      <c r="B90" s="187"/>
      <c r="C90" s="187"/>
      <c r="D90" s="188"/>
      <c r="E90" s="189"/>
      <c r="F90" s="189"/>
      <c r="G90" s="189"/>
    </row>
    <row r="91" spans="1:7">
      <c r="A91" s="186"/>
      <c r="B91" s="187"/>
      <c r="C91" s="187"/>
      <c r="D91" s="188"/>
      <c r="E91" s="189"/>
      <c r="F91" s="189"/>
      <c r="G91" s="189"/>
    </row>
    <row r="92" spans="1:7">
      <c r="A92" s="186"/>
      <c r="B92" s="187"/>
      <c r="C92" s="187"/>
      <c r="D92" s="188"/>
      <c r="E92" s="189"/>
      <c r="F92" s="189"/>
      <c r="G92" s="189"/>
    </row>
    <row r="93" spans="1:7">
      <c r="A93" s="186"/>
      <c r="B93" s="187"/>
      <c r="C93" s="187"/>
      <c r="D93" s="188"/>
      <c r="E93" s="189"/>
      <c r="F93" s="189"/>
      <c r="G93" s="189"/>
    </row>
    <row r="94" spans="1:7">
      <c r="A94" s="186"/>
      <c r="B94" s="187"/>
      <c r="C94" s="187"/>
      <c r="D94" s="188"/>
      <c r="E94" s="189"/>
      <c r="F94" s="189"/>
      <c r="G94" s="189"/>
    </row>
    <row r="95" spans="1:7">
      <c r="A95" s="186"/>
      <c r="B95" s="187"/>
      <c r="C95" s="187"/>
      <c r="D95" s="188"/>
      <c r="E95" s="189"/>
      <c r="F95" s="189"/>
      <c r="G95" s="189"/>
    </row>
    <row r="96" spans="1:7">
      <c r="A96" s="186"/>
      <c r="B96" s="187"/>
      <c r="C96" s="187"/>
      <c r="D96" s="188"/>
      <c r="E96" s="189"/>
      <c r="F96" s="189"/>
      <c r="G96" s="189"/>
    </row>
    <row r="97" spans="1:7">
      <c r="A97" s="186"/>
      <c r="B97" s="187"/>
      <c r="C97" s="187"/>
      <c r="D97" s="188"/>
      <c r="E97" s="189"/>
      <c r="F97" s="189"/>
      <c r="G97" s="189"/>
    </row>
    <row r="98" spans="1:7">
      <c r="A98" s="186"/>
      <c r="B98" s="187"/>
      <c r="C98" s="187"/>
      <c r="D98" s="188"/>
      <c r="E98" s="189"/>
      <c r="F98" s="189"/>
      <c r="G98" s="189"/>
    </row>
    <row r="99" spans="1:7">
      <c r="A99" s="186"/>
      <c r="B99" s="187"/>
      <c r="C99" s="187"/>
      <c r="D99" s="188"/>
      <c r="E99" s="189"/>
      <c r="F99" s="189"/>
      <c r="G99" s="189"/>
    </row>
    <row r="100" spans="1:7">
      <c r="A100" s="186"/>
      <c r="B100" s="187"/>
      <c r="C100" s="187"/>
      <c r="D100" s="188"/>
      <c r="E100" s="189"/>
      <c r="F100" s="189"/>
      <c r="G100" s="189"/>
    </row>
    <row r="101" spans="1:7">
      <c r="A101" s="186"/>
      <c r="D101" s="190"/>
      <c r="E101" s="191"/>
      <c r="F101" s="191"/>
      <c r="G101" s="191"/>
    </row>
    <row r="102" spans="1:7">
      <c r="A102" s="11"/>
      <c r="D102" s="190"/>
      <c r="E102" s="191"/>
      <c r="F102" s="191"/>
      <c r="G102" s="191"/>
    </row>
    <row r="103" spans="1:7">
      <c r="A103" s="11"/>
      <c r="D103" s="190"/>
      <c r="E103" s="191"/>
      <c r="F103" s="191"/>
      <c r="G103" s="191"/>
    </row>
    <row r="104" spans="1:7">
      <c r="A104" s="11"/>
      <c r="D104" s="190"/>
      <c r="E104" s="191"/>
      <c r="F104" s="191"/>
      <c r="G104" s="191"/>
    </row>
    <row r="105" spans="1:7">
      <c r="A105" s="11"/>
      <c r="D105" s="190"/>
      <c r="E105" s="191"/>
      <c r="F105" s="191"/>
      <c r="G105" s="191"/>
    </row>
    <row r="106" spans="1:7">
      <c r="A106" s="11"/>
      <c r="D106" s="190"/>
      <c r="E106" s="191"/>
      <c r="F106" s="191"/>
      <c r="G106" s="191"/>
    </row>
    <row r="107" spans="1:7">
      <c r="A107" s="11"/>
      <c r="D107" s="190"/>
      <c r="E107" s="191"/>
      <c r="F107" s="191"/>
      <c r="G107" s="191"/>
    </row>
    <row r="108" spans="1:7">
      <c r="A108" s="11"/>
      <c r="D108" s="190"/>
      <c r="E108" s="191"/>
      <c r="F108" s="191"/>
      <c r="G108" s="191"/>
    </row>
    <row r="109" spans="1:7">
      <c r="A109" s="11"/>
      <c r="D109" s="190"/>
      <c r="E109" s="191"/>
      <c r="F109" s="191"/>
      <c r="G109" s="191"/>
    </row>
    <row r="110" spans="1:7">
      <c r="A110" s="11"/>
      <c r="D110" s="190"/>
      <c r="E110" s="191"/>
      <c r="F110" s="191"/>
      <c r="G110" s="191"/>
    </row>
    <row r="111" spans="1:7">
      <c r="A111" s="11"/>
      <c r="D111" s="190"/>
      <c r="E111" s="191"/>
      <c r="F111" s="191"/>
      <c r="G111" s="191"/>
    </row>
    <row r="112" spans="1:7">
      <c r="A112" s="11"/>
      <c r="D112" s="190"/>
      <c r="E112" s="191"/>
      <c r="F112" s="191"/>
      <c r="G112" s="191"/>
    </row>
    <row r="113" spans="1:7">
      <c r="A113" s="11"/>
      <c r="D113" s="190"/>
      <c r="E113" s="191"/>
      <c r="F113" s="191"/>
      <c r="G113" s="191"/>
    </row>
    <row r="114" spans="1:7">
      <c r="A114" s="11"/>
      <c r="D114" s="190"/>
      <c r="E114" s="191"/>
      <c r="F114" s="191"/>
      <c r="G114" s="191"/>
    </row>
    <row r="115" spans="1:7">
      <c r="A115" s="11"/>
      <c r="D115" s="190"/>
      <c r="E115" s="191"/>
      <c r="F115" s="191"/>
      <c r="G115" s="191"/>
    </row>
    <row r="116" spans="1:7">
      <c r="A116" s="11"/>
      <c r="D116" s="190"/>
      <c r="E116" s="191"/>
      <c r="F116" s="191"/>
      <c r="G116" s="191"/>
    </row>
    <row r="117" spans="1:7">
      <c r="A117" s="11"/>
      <c r="D117" s="190"/>
      <c r="E117" s="191"/>
      <c r="F117" s="191"/>
      <c r="G117" s="191"/>
    </row>
    <row r="118" spans="1:7">
      <c r="A118" s="11"/>
      <c r="D118" s="190"/>
      <c r="E118" s="191"/>
      <c r="F118" s="191"/>
      <c r="G118" s="191"/>
    </row>
    <row r="119" spans="1:7">
      <c r="A119" s="11"/>
      <c r="D119" s="190"/>
      <c r="E119" s="191"/>
      <c r="F119" s="191"/>
      <c r="G119" s="191"/>
    </row>
    <row r="120" spans="1:7">
      <c r="A120" s="11"/>
      <c r="D120" s="190"/>
      <c r="E120" s="191"/>
      <c r="F120" s="191"/>
      <c r="G120" s="191"/>
    </row>
    <row r="121" spans="1:7">
      <c r="A121" s="11"/>
      <c r="D121" s="190"/>
      <c r="E121" s="191"/>
      <c r="F121" s="191"/>
      <c r="G121" s="191"/>
    </row>
    <row r="122" spans="1:7">
      <c r="A122" s="11"/>
      <c r="D122" s="190"/>
      <c r="E122" s="191"/>
      <c r="F122" s="191"/>
      <c r="G122" s="191"/>
    </row>
    <row r="123" spans="1:7">
      <c r="A123" s="11"/>
      <c r="D123" s="190"/>
      <c r="E123" s="191"/>
      <c r="F123" s="191"/>
      <c r="G123" s="191"/>
    </row>
    <row r="124" spans="1:7">
      <c r="A124" s="11"/>
    </row>
    <row r="125" spans="1:7">
      <c r="A125" s="19"/>
    </row>
    <row r="126" spans="1:7">
      <c r="A126" s="19"/>
    </row>
    <row r="127" spans="1:7">
      <c r="A127" s="19"/>
    </row>
    <row r="128" spans="1:7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</sheetData>
  <mergeCells count="5">
    <mergeCell ref="B70:D70"/>
    <mergeCell ref="B71:D71"/>
    <mergeCell ref="F70:G70"/>
    <mergeCell ref="F71:G71"/>
    <mergeCell ref="A2:G2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  <ignoredErrors>
    <ignoredError sqref="G33:G50 G28 G11:G27 G6:G9 G53:G54 G55:G58 G63:G68" evalError="1"/>
    <ignoredError sqref="C55:D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2020-04-24T11:50:37Z</cp:lastPrinted>
  <dcterms:created xsi:type="dcterms:W3CDTF">2003-03-13T16:00:22Z</dcterms:created>
  <dcterms:modified xsi:type="dcterms:W3CDTF">2020-06-02T08:50:12Z</dcterms:modified>
</cp:coreProperties>
</file>